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updateLinks="never"/>
  <mc:AlternateContent xmlns:mc="http://schemas.openxmlformats.org/markup-compatibility/2006">
    <mc:Choice Requires="x15">
      <x15ac:absPath xmlns:x15ac="http://schemas.microsoft.com/office/spreadsheetml/2010/11/ac" url="https://analog-my.sharepoint.com/personal/prasanth_rajagopal_analog_com/Documents/WORK/Products/GUL/Power/EE414/0.2 final/"/>
    </mc:Choice>
  </mc:AlternateContent>
  <xr:revisionPtr revIDLastSave="0" documentId="8_{94C31FCB-495F-42D5-96DE-26D5F5D79225}" xr6:coauthVersionLast="45" xr6:coauthVersionMax="45" xr10:uidLastSave="{00000000-0000-0000-0000-000000000000}"/>
  <bookViews>
    <workbookView xWindow="38280" yWindow="-120" windowWidth="29040" windowHeight="17640" tabRatio="970" activeTab="3" xr2:uid="{00000000-000D-0000-FFFF-FFFF00000000}"/>
  </bookViews>
  <sheets>
    <sheet name="Power Estimation" sheetId="1" r:id="rId1"/>
    <sheet name="VDD_INT Static Current" sheetId="16" r:id="rId2"/>
    <sheet name="VDD_INT SHARC ASF" sheetId="22" r:id="rId3"/>
    <sheet name="VDD_INT DMA Usage" sheetId="19" r:id="rId4"/>
    <sheet name="VDD_INT Accelerators" sheetId="14" r:id="rId5"/>
    <sheet name="VDD_EXT &amp; VDD_REF Power" sheetId="10" r:id="rId6"/>
    <sheet name="VDD_DMC Power" sheetId="21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A5_ASF">#REF!</definedName>
    <definedName name="Ac">#REF!</definedName>
    <definedName name="ActFactSH">#REF!</definedName>
    <definedName name="Activity">#REF!</definedName>
    <definedName name="ActivityF">#REF!</definedName>
    <definedName name="ActivityFactor">#REF!</definedName>
    <definedName name="ActivityFactorARM">#REF!</definedName>
    <definedName name="ActivityFactorARM0">#REF!</definedName>
    <definedName name="ActivityFactorARM1" localSheetId="6">'[1]Core Activity Factors'!$L$6:$M$12</definedName>
    <definedName name="ActivityFactorARM1">#REF!</definedName>
    <definedName name="ActivityFactorSH">#REF!</definedName>
    <definedName name="ActivityFactorSHARC" localSheetId="6">'[1]Core Activity Factors'!$C$7:$D$12</definedName>
    <definedName name="ActivityFactorSHARC">#REF!</definedName>
    <definedName name="ActivityFactorSHARC1">#REF!</definedName>
    <definedName name="ActivityScalingFactor" localSheetId="6">'[2]Dynamic Scaling Factors'!$C$4:$D$10</definedName>
    <definedName name="ActivityScalingFactor">'[3]Dynamic Scaling Factors'!$C$4:$D$10</definedName>
    <definedName name="ActivityScalingFactorARM" localSheetId="6">'[4]Dynamic Scaling Factors'!$C$5:$D$11</definedName>
    <definedName name="ActivityScalingFactorARM">'[5]Dynamic Scaling Factors'!$C$5:$D$11</definedName>
    <definedName name="AMRAc">#REF!</definedName>
    <definedName name="asa" localSheetId="6">'[2]Supporting Tables'!$B$22:$B$23</definedName>
    <definedName name="asa">'[3]Supporting Tables'!$B$22:$B$23</definedName>
    <definedName name="Average_ASF">'Power Estimation'!#REF!,'Power Estimation'!#REF!,'Power Estimation'!$E$31</definedName>
    <definedName name="Burst_Mode">#REF!</definedName>
    <definedName name="CHOICE" localSheetId="6">'[2]Supporting Tables'!$B$8:$B$9</definedName>
    <definedName name="CHOICE">'[3]Supporting Tables'!$B$8:$B$9</definedName>
    <definedName name="ConfigSettings">'Power Estimation'!$G$11:$G$16,'Power Estimation'!$G$40,'Power Estimation'!$G$47,'Power Estimation'!#REF!</definedName>
    <definedName name="DDR_BURST" localSheetId="6">'[2]Supporting Tables'!$C$35:$C$36</definedName>
    <definedName name="DDR_BURST">'[3]Supporting Tables'!$C$35:$C$36</definedName>
    <definedName name="DDR2_Freq" localSheetId="6">[2]ClockSpecs!$E$7</definedName>
    <definedName name="DDR2_Freq">[3]ClockSpecs!$E$7</definedName>
    <definedName name="DMA_PROFILE">#REF!</definedName>
    <definedName name="DMAACTIVITY" localSheetId="6">[1]DMA_Usage!#REF!</definedName>
    <definedName name="DMAACTIVITY">#REF!</definedName>
    <definedName name="DMAPROFILE">#REF!</definedName>
    <definedName name="FFT">'Power Estimation'!$M$22:$M$22</definedName>
    <definedName name="FFT_Activity" localSheetId="6">#REF!</definedName>
    <definedName name="FFT_Activity">#REF!</definedName>
    <definedName name="FFT_CLK" localSheetId="6">#REF!</definedName>
    <definedName name="FFT_CLK">#REF!</definedName>
    <definedName name="Freq" localSheetId="6">'[2]Dynamic Current'!$C$6:$C$14</definedName>
    <definedName name="Freq">'[3]Dynamic Current'!$C$6:$C$14</definedName>
    <definedName name="GIGE_LIST">[1]GIGE!$C$3:$C$4</definedName>
    <definedName name="GIGE_OPTIONS" localSheetId="6">#REF!</definedName>
    <definedName name="GIGE_OPTIONS">#REF!</definedName>
    <definedName name="GIGE_OPTIOSN" localSheetId="6">#REF!</definedName>
    <definedName name="GIGE_OPTIOSN">#REF!</definedName>
    <definedName name="IDD_BASELINE_DYN" localSheetId="6">'[2]Dynamic Current'!$D$6:$J$14</definedName>
    <definedName name="IDD_BASELINE_DYN">'[3]Dynamic Current'!$D$6:$J$14</definedName>
    <definedName name="IDD_DEEPSLEEP_MAX" localSheetId="6">'[2]Maximum Static Current'!$D$6:$J$17</definedName>
    <definedName name="IDD_DEEPSLEEP_MAX">'[3]Maximum Static Current'!$D$6:$J$17</definedName>
    <definedName name="IDD_DEEPSLEEP_TYP" localSheetId="6">'[2]Typical Static Current'!$D$6:$J$17</definedName>
    <definedName name="IDD_DEEPSLEEP_TYP">'[3]Typical Static Current'!$D$6:$J$17</definedName>
    <definedName name="MLB_LIST">[1]MLB!$C$3:$C$4</definedName>
    <definedName name="MLB_OPTIONS" localSheetId="6">#REF!</definedName>
    <definedName name="MLB_OPTIONS">#REF!</definedName>
    <definedName name="PCIE_CurrentTable" localSheetId="6">#REF!</definedName>
    <definedName name="PCIE_CurrentTable">#REF!</definedName>
    <definedName name="PCIE_OPTIONS" localSheetId="6">#REF!</definedName>
    <definedName name="PCIE_OPTIONS">#REF!</definedName>
    <definedName name="Power_Profile" localSheetId="6">'[6]Supporting Tables'!$B$22:$B$23</definedName>
    <definedName name="Power_Profile" localSheetId="5">'[3]Supporting Tables'!$B$22:$B$23</definedName>
    <definedName name="Power_Profile">'[7]Supporting Tables'!$B$22:$B$23</definedName>
    <definedName name="PowerModes" localSheetId="6">'[2]Supporting Tables'!$B$4:$B$5</definedName>
    <definedName name="PowerModes">'[3]Supporting Tables'!$B$4:$B$5</definedName>
    <definedName name="ProcessorFamily" localSheetId="6">'[6]Supporting Tables'!$B$27</definedName>
    <definedName name="ProcessorFamily" localSheetId="5">'[3]Supporting Tables'!$B$27</definedName>
    <definedName name="ProcessorFamily">'[7]Supporting Tables'!$B$27</definedName>
    <definedName name="PVP_USED" localSheetId="6">'[2]Supporting Tables'!$B$13:$C$15</definedName>
    <definedName name="PVP_USED">'[3]Supporting Tables'!$B$13:$C$15</definedName>
    <definedName name="ResourceUsage" localSheetId="6">'[1]Power Estimation'!#REF!</definedName>
    <definedName name="ResourceUsage">'Power Estimation'!#REF!</definedName>
    <definedName name="SCLK0" localSheetId="6">[2]ClockSpecs!$E$5</definedName>
    <definedName name="SCLK0">[3]ClockSpecs!$E$5</definedName>
    <definedName name="SCLK1" localSheetId="6">[2]ClockSpecs!$E$6</definedName>
    <definedName name="SCLK1">[3]ClockSpecs!$E$6</definedName>
    <definedName name="SHARC_ASF">#REF!</definedName>
    <definedName name="SIDD_Levels" localSheetId="6">'[1]VDD_INT Typical Static Current'!$B$94:$B$95</definedName>
    <definedName name="SIDD_Levels">#REF!</definedName>
    <definedName name="SYSCLK" localSheetId="6">[2]ClockSpecs!$E$4</definedName>
    <definedName name="SYSCLK">[3]ClockSpecs!$E$4</definedName>
    <definedName name="Temperature" localSheetId="6">'[1]VDD_INT Typical Static Current'!$E$6:$E$20</definedName>
    <definedName name="Temperature">#REF!</definedName>
    <definedName name="Tj_MAX" localSheetId="6">'[2]Maximum Static Current'!$C$6:$C$17</definedName>
    <definedName name="Tj_MAX">'[3]Maximum Static Current'!$C$6:$C$17</definedName>
    <definedName name="Tj_TYP" localSheetId="6">'[2]Typical Static Current'!$C$6:$C$17</definedName>
    <definedName name="Tj_TYP">'[3]Typical Static Current'!$C$6:$C$17</definedName>
    <definedName name="USB_OPTIONS">#REF!</definedName>
    <definedName name="USB_USED" localSheetId="6">'[2]Supporting Tables'!$B$8:$D$9</definedName>
    <definedName name="USB_USED">'[3]Supporting Tables'!$B$8:$D$9</definedName>
    <definedName name="USB_VDDINT" localSheetId="6">[1]USB!$C$3:$D$6</definedName>
    <definedName name="USB_VDDINT">#REF!</definedName>
    <definedName name="USB_VDDUSB" localSheetId="6">[1]USB!$H$3:$I$6</definedName>
    <definedName name="USB_VDDUSB">#REF!</definedName>
    <definedName name="VDD_INT" localSheetId="6">'[1]VDD_INT Typical Static Current'!$F$5:$N$5</definedName>
    <definedName name="VDD_INT">#REF!</definedName>
    <definedName name="VDDDMC_BF60x" localSheetId="6">'[2]Supporting Tables'!$D$30:$E$30</definedName>
    <definedName name="VDDDMC_BF60x">'[3]Supporting Tables'!$D$30:$E$30</definedName>
    <definedName name="Vddint_MAX" localSheetId="6">'[2]Maximum Static Current'!$D$5:$J$5</definedName>
    <definedName name="Vddint_MAX">'[3]Maximum Static Current'!$D$5:$J$5</definedName>
    <definedName name="Vddint_TYP" localSheetId="6">'[2]Typical Static Current'!$D$5:$J$5</definedName>
    <definedName name="Vddint_TYP">'[3]Typical Static Current'!$D$5:$J$5</definedName>
    <definedName name="VDDTD_BF60x" localSheetId="6">'[2]Supporting Tables'!$D$32:$E$32</definedName>
    <definedName name="VDDTD_BF60x">'[3]Supporting Tables'!$D$32:$E$32</definedName>
    <definedName name="VDDUSB_BF60x" localSheetId="6">'[2]Supporting Tables'!$D$31:$E$31</definedName>
    <definedName name="VDDUSB_BF60x">'[3]Supporting Tables'!$D$31:$E$31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1" i="1" l="1"/>
  <c r="E12" i="21" l="1"/>
  <c r="K12" i="21"/>
  <c r="E10" i="21"/>
  <c r="K10" i="21" s="1"/>
  <c r="J19" i="10" l="1"/>
  <c r="L19" i="10" s="1"/>
  <c r="I19" i="10"/>
  <c r="K19" i="10" s="1"/>
  <c r="J18" i="10"/>
  <c r="L18" i="10" s="1"/>
  <c r="I18" i="10"/>
  <c r="K18" i="10" s="1"/>
  <c r="J17" i="10"/>
  <c r="L17" i="10" s="1"/>
  <c r="I17" i="10"/>
  <c r="K17" i="10" s="1"/>
  <c r="J16" i="10"/>
  <c r="L16" i="10" s="1"/>
  <c r="I16" i="10"/>
  <c r="K16" i="10" s="1"/>
  <c r="J15" i="10"/>
  <c r="L15" i="10" s="1"/>
  <c r="I15" i="10"/>
  <c r="K15" i="10" s="1"/>
  <c r="J14" i="10"/>
  <c r="L14" i="10" s="1"/>
  <c r="I14" i="10"/>
  <c r="K14" i="10" s="1"/>
  <c r="J13" i="10"/>
  <c r="L13" i="10" s="1"/>
  <c r="I13" i="10"/>
  <c r="K13" i="10" s="1"/>
  <c r="J12" i="10"/>
  <c r="L12" i="10" s="1"/>
  <c r="I12" i="10"/>
  <c r="K12" i="10" s="1"/>
  <c r="J11" i="10"/>
  <c r="L11" i="10" s="1"/>
  <c r="J10" i="10"/>
  <c r="L10" i="10" s="1"/>
  <c r="I11" i="10"/>
  <c r="K11" i="10" s="1"/>
  <c r="I10" i="10"/>
  <c r="K10" i="10" s="1"/>
  <c r="K25" i="10" l="1"/>
  <c r="H56" i="1" s="1"/>
  <c r="H55" i="1" s="1"/>
  <c r="K24" i="10"/>
  <c r="H42" i="1" s="1"/>
  <c r="H17" i="1" l="1"/>
  <c r="H15" i="1" l="1"/>
  <c r="H16" i="1" l="1"/>
  <c r="H14" i="1"/>
  <c r="H13" i="1"/>
  <c r="H12" i="1"/>
  <c r="H35" i="1" l="1"/>
  <c r="L13" i="1" l="1"/>
  <c r="H11" i="1" l="1"/>
  <c r="L20" i="1" l="1"/>
  <c r="H36" i="1" l="1"/>
  <c r="H37" i="1" s="1"/>
  <c r="K11" i="21" l="1"/>
  <c r="K13" i="21"/>
  <c r="K15" i="21" l="1"/>
  <c r="H49" i="1"/>
  <c r="H48" i="1" s="1"/>
  <c r="H18" i="1" l="1"/>
  <c r="L14" i="1" s="1"/>
  <c r="L15" i="1" s="1"/>
  <c r="L19" i="1" l="1"/>
  <c r="L21" i="1" s="1"/>
  <c r="M26" i="1" s="1"/>
  <c r="H41" i="1"/>
</calcChain>
</file>

<file path=xl/sharedStrings.xml><?xml version="1.0" encoding="utf-8"?>
<sst xmlns="http://schemas.openxmlformats.org/spreadsheetml/2006/main" count="185" uniqueCount="157">
  <si>
    <t>Green cells are automatically computed</t>
  </si>
  <si>
    <t>Relevant Power Domains</t>
  </si>
  <si>
    <t>SYSCLK (MHz)</t>
  </si>
  <si>
    <t>SCLK0 (MHz)</t>
  </si>
  <si>
    <t>SCLK1 (MHz)</t>
  </si>
  <si>
    <t>DCLK (MHz)</t>
  </si>
  <si>
    <t>Resource Usage</t>
  </si>
  <si>
    <r>
      <t>T</t>
    </r>
    <r>
      <rPr>
        <vertAlign val="subscript"/>
        <sz val="11"/>
        <color theme="1"/>
        <rFont val="Calibri"/>
        <family val="2"/>
        <scheme val="minor"/>
      </rPr>
      <t>j</t>
    </r>
    <r>
      <rPr>
        <sz val="11"/>
        <color theme="1"/>
        <rFont val="Calibri"/>
        <family val="2"/>
        <scheme val="minor"/>
      </rPr>
      <t xml:space="preserve">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C)</t>
    </r>
  </si>
  <si>
    <t>Activity Factor</t>
  </si>
  <si>
    <t>30-70</t>
  </si>
  <si>
    <t>50-50</t>
  </si>
  <si>
    <t>70-30 (Typical)</t>
  </si>
  <si>
    <t>Contribution (mA)</t>
  </si>
  <si>
    <t>Clock Domains &amp; DMA Rates</t>
  </si>
  <si>
    <t>Dynamic Current (A1)</t>
  </si>
  <si>
    <t>Dynamic Current (A2)</t>
  </si>
  <si>
    <t>Not Used</t>
  </si>
  <si>
    <t xml:space="preserve">Typical </t>
  </si>
  <si>
    <t>Static Current (mA)</t>
  </si>
  <si>
    <t>OCLK(MHz)</t>
  </si>
  <si>
    <t>Toggle
Ratio (TR)</t>
  </si>
  <si>
    <t>Number of Output Pins (O)</t>
  </si>
  <si>
    <t>Frequency in Hz (f)</t>
  </si>
  <si>
    <t>Peripheral</t>
  </si>
  <si>
    <t>CLK</t>
  </si>
  <si>
    <t xml:space="preserve">CTRL </t>
  </si>
  <si>
    <t>Data pins [15:0]</t>
  </si>
  <si>
    <t>Address pins [15:0]</t>
  </si>
  <si>
    <t>Average ASF</t>
  </si>
  <si>
    <t>HIGH</t>
  </si>
  <si>
    <t>MEDIUM</t>
  </si>
  <si>
    <t>LOW</t>
  </si>
  <si>
    <t>Clock_Gated</t>
  </si>
  <si>
    <r>
      <t>V</t>
    </r>
    <r>
      <rPr>
        <vertAlign val="subscript"/>
        <sz val="36"/>
        <color theme="1"/>
        <rFont val="Calibri"/>
        <family val="2"/>
        <scheme val="minor"/>
      </rPr>
      <t>DD_INT</t>
    </r>
  </si>
  <si>
    <r>
      <t>V</t>
    </r>
    <r>
      <rPr>
        <vertAlign val="subscript"/>
        <sz val="11"/>
        <color theme="1"/>
        <rFont val="Calibri"/>
        <family val="2"/>
        <scheme val="minor"/>
      </rPr>
      <t>DD_INT</t>
    </r>
    <r>
      <rPr>
        <sz val="11"/>
        <color theme="1"/>
        <rFont val="Calibri"/>
        <family val="2"/>
        <scheme val="minor"/>
      </rPr>
      <t xml:space="preserve"> (V)</t>
    </r>
  </si>
  <si>
    <r>
      <t>V</t>
    </r>
    <r>
      <rPr>
        <i/>
        <vertAlign val="subscript"/>
        <sz val="11"/>
        <color theme="1"/>
        <rFont val="Calibri"/>
        <family val="2"/>
        <scheme val="minor"/>
      </rPr>
      <t>DD_INT</t>
    </r>
    <r>
      <rPr>
        <i/>
        <sz val="11"/>
        <color theme="1"/>
        <rFont val="Calibri"/>
        <family val="2"/>
        <scheme val="minor"/>
      </rPr>
      <t xml:space="preserve"> Dynamic Power (W)</t>
    </r>
  </si>
  <si>
    <r>
      <t>V</t>
    </r>
    <r>
      <rPr>
        <i/>
        <vertAlign val="subscript"/>
        <sz val="11"/>
        <color theme="1"/>
        <rFont val="Calibri"/>
        <family val="2"/>
        <scheme val="minor"/>
      </rPr>
      <t>DD_INT</t>
    </r>
    <r>
      <rPr>
        <i/>
        <sz val="11"/>
        <color theme="1"/>
        <rFont val="Calibri"/>
        <family val="2"/>
        <scheme val="minor"/>
      </rPr>
      <t xml:space="preserve"> Static Power (W)</t>
    </r>
  </si>
  <si>
    <r>
      <t>Total V</t>
    </r>
    <r>
      <rPr>
        <b/>
        <vertAlign val="subscript"/>
        <sz val="11"/>
        <color theme="1"/>
        <rFont val="Calibri"/>
        <family val="2"/>
        <scheme val="minor"/>
      </rPr>
      <t>DD_INT</t>
    </r>
    <r>
      <rPr>
        <b/>
        <sz val="11"/>
        <color theme="1"/>
        <rFont val="Calibri"/>
        <family val="2"/>
        <scheme val="minor"/>
      </rPr>
      <t xml:space="preserve"> Power (W)</t>
    </r>
  </si>
  <si>
    <t>Total Estimated Chip Power (W)</t>
  </si>
  <si>
    <t>Notes</t>
  </si>
  <si>
    <t>Yellow cells require system-dependent user input</t>
  </si>
  <si>
    <t>Approx. Bandwidth (MBPS)</t>
  </si>
  <si>
    <t>DMA Profile</t>
  </si>
  <si>
    <r>
      <rPr>
        <b/>
        <i/>
        <sz val="14"/>
        <color theme="1"/>
        <rFont val="Calibri"/>
        <family val="2"/>
        <scheme val="minor"/>
      </rPr>
      <t>ALL</t>
    </r>
    <r>
      <rPr>
        <sz val="14"/>
        <color theme="1"/>
        <rFont val="Calibri"/>
        <family val="2"/>
        <scheme val="minor"/>
      </rPr>
      <t xml:space="preserve"> yellow cells require application-specific user input</t>
    </r>
  </si>
  <si>
    <t>SHARC ASF Vector Definitions</t>
  </si>
  <si>
    <t>Green cells are automatically populated/computed</t>
  </si>
  <si>
    <t>This example use case is aggressive on the utilization numbers but more realistic on frequencies and pin directions.</t>
  </si>
  <si>
    <r>
      <t>V</t>
    </r>
    <r>
      <rPr>
        <vertAlign val="subscript"/>
        <sz val="24"/>
        <color theme="1"/>
        <rFont val="Calibri"/>
        <family val="2"/>
        <scheme val="minor"/>
      </rPr>
      <t>DD_EXT</t>
    </r>
  </si>
  <si>
    <r>
      <t>V</t>
    </r>
    <r>
      <rPr>
        <vertAlign val="subscript"/>
        <sz val="22"/>
        <color theme="1"/>
        <rFont val="Calibri"/>
        <family val="2"/>
        <scheme val="minor"/>
      </rPr>
      <t>DD_DMC</t>
    </r>
  </si>
  <si>
    <r>
      <t>V</t>
    </r>
    <r>
      <rPr>
        <vertAlign val="subscript"/>
        <sz val="11"/>
        <color theme="1"/>
        <rFont val="Calibri"/>
        <family val="2"/>
        <scheme val="minor"/>
      </rPr>
      <t>DD_EXT</t>
    </r>
    <r>
      <rPr>
        <sz val="11"/>
        <color theme="1"/>
        <rFont val="Calibri"/>
        <family val="2"/>
        <scheme val="minor"/>
      </rPr>
      <t xml:space="preserve"> (V)</t>
    </r>
  </si>
  <si>
    <r>
      <t>P</t>
    </r>
    <r>
      <rPr>
        <vertAlign val="subscript"/>
        <sz val="11"/>
        <color theme="1"/>
        <rFont val="Calibri"/>
        <family val="2"/>
        <scheme val="minor"/>
      </rPr>
      <t>DD_EXT</t>
    </r>
    <r>
      <rPr>
        <sz val="11"/>
        <color theme="1"/>
        <rFont val="Calibri"/>
        <family val="2"/>
        <scheme val="minor"/>
      </rPr>
      <t xml:space="preserve"> (W)</t>
    </r>
  </si>
  <si>
    <r>
      <t>V</t>
    </r>
    <r>
      <rPr>
        <vertAlign val="subscript"/>
        <sz val="11"/>
        <color theme="1"/>
        <rFont val="Calibri"/>
        <family val="2"/>
        <scheme val="minor"/>
      </rPr>
      <t>DD_DMC</t>
    </r>
    <r>
      <rPr>
        <sz val="11"/>
        <color theme="1"/>
        <rFont val="Calibri"/>
        <family val="2"/>
        <scheme val="minor"/>
      </rPr>
      <t xml:space="preserve"> (V)</t>
    </r>
  </si>
  <si>
    <r>
      <t>P</t>
    </r>
    <r>
      <rPr>
        <vertAlign val="subscript"/>
        <sz val="11"/>
        <color theme="1"/>
        <rFont val="Calibri"/>
        <family val="2"/>
        <scheme val="minor"/>
      </rPr>
      <t>DD_DMC</t>
    </r>
    <r>
      <rPr>
        <sz val="11"/>
        <color theme="1"/>
        <rFont val="Calibri"/>
        <family val="2"/>
        <scheme val="minor"/>
      </rPr>
      <t xml:space="preserve"> (W)</t>
    </r>
  </si>
  <si>
    <t>FIR Activity</t>
  </si>
  <si>
    <t>IIR Activity</t>
  </si>
  <si>
    <t>Junction Temperature(°C)</t>
  </si>
  <si>
    <t>•	8 SPORTS @62.5MHz in RX mode with PRI/SEC enabled (Writing Data to L2)
•	8 SPORTS @62.5MHz in TX mode with PRI/SEC enabled (Reading Data from L2)
•	SPI2/SPI1 in Quad mode, SPI0 in Dual mode TX operation @62.5MHz (Reading Data from L2) 
•	LP TX mode @125MHz (Reading Data from L2)
•	1x Medium Speed MDMA transferring data from L1 to L2
•	1x Medium Speed MDMA transferring data from L2 to L1
•	1x Medium Speed MDMA transferring data from DDR to L1
•	1x High Speed MDMA transferring data from L1 to DDR</t>
  </si>
  <si>
    <t>•	The following peripheral and memory DMAs are active in this configuration:
•	8 SPORTS @62.5MHz in RX mode with PRI/SEC enabled (Writing Data to L2)
•	8 SPORTS @62.5MHz in TX mode with PRI/SEC enabled (Reading Data from L2)
•	SPI2/SPI1 in Quad mode, SPI0 in Dual mode TX operation @62.5MHz (Reading Data from L2) 
•	LP TX mode @125MHz (Reading Data from L2)
•	1x Medium Speed MDMA transferring data from L1 to L2
•	1x Medium Speed MDMA transferring data from L2 to L1</t>
  </si>
  <si>
    <t>•	8 SPORTS @62.5MHz in RX mode with PRI/SEC enabled (Writing Data to L2)
•	8 SPORTS @62.5MHz in TX mode with PRI/SEC enabled (Reading Data from L2)
•	SPI2/SPI1 in Quad mode, SPI0 in Dual mode TX operation @62.5MHz (Reading Data from L2) 
•	LP TX mode @125MHz (Reading Data from L2)</t>
  </si>
  <si>
    <t>Reasoning</t>
  </si>
  <si>
    <t xml:space="preserve">DDR3L </t>
  </si>
  <si>
    <t>2x DCLK_FREQ operation, Assume DDR configured for write operation;Worst case execution --&gt; State of pin changes twice every clock cycle  (togle ratio:1)</t>
  </si>
  <si>
    <t>DCLK_FREQ operation;Clk and the differnetial clock signal ;Worst case execution --&gt; State of pin changes twice every clock cycle  (togle ratio:1)</t>
  </si>
  <si>
    <t>SHARC0 is in light sleep</t>
  </si>
  <si>
    <t>SHARC0 is idle</t>
  </si>
  <si>
    <t>SHARC0 executes NOPs only</t>
  </si>
  <si>
    <t>SHARC0 executes floating point multiplication, addition, subtraction and store instructions 30% of the time  (70% NOPs)</t>
  </si>
  <si>
    <t>SHARC0 executes floating point multiplication, addition, subtraction and store instructions 50% of the time  (50% NOPs)</t>
  </si>
  <si>
    <t>SHARC0 executes floating point multiplication, addition, subtraction and store instructions 70% of the time  (30% NOPs)</t>
  </si>
  <si>
    <t xml:space="preserve">SHARC0 executes floating point multiplication, addition, subtraction and store instructions 100% of the time </t>
  </si>
  <si>
    <r>
      <t>P</t>
    </r>
    <r>
      <rPr>
        <vertAlign val="subscript"/>
        <sz val="11"/>
        <color theme="1"/>
        <rFont val="Calibri"/>
        <family val="2"/>
        <scheme val="minor"/>
      </rPr>
      <t>DD_REF</t>
    </r>
    <r>
      <rPr>
        <sz val="11"/>
        <color theme="1"/>
        <rFont val="Calibri"/>
        <family val="2"/>
        <scheme val="minor"/>
      </rPr>
      <t xml:space="preserve"> (W)</t>
    </r>
  </si>
  <si>
    <t>SHARC0</t>
  </si>
  <si>
    <r>
      <t>V</t>
    </r>
    <r>
      <rPr>
        <vertAlign val="subscript"/>
        <sz val="18"/>
        <color theme="1"/>
        <rFont val="Calibri"/>
        <family val="2"/>
        <scheme val="minor"/>
      </rPr>
      <t>DD_INT</t>
    </r>
    <r>
      <rPr>
        <sz val="18"/>
        <color theme="1"/>
        <rFont val="Calibri"/>
        <family val="2"/>
        <scheme val="minor"/>
      </rPr>
      <t>, V</t>
    </r>
    <r>
      <rPr>
        <vertAlign val="subscript"/>
        <sz val="18"/>
        <color theme="1"/>
        <rFont val="Calibri"/>
        <family val="2"/>
        <scheme val="minor"/>
      </rPr>
      <t>DD_EXT</t>
    </r>
    <r>
      <rPr>
        <sz val="18"/>
        <color theme="1"/>
        <rFont val="Calibri"/>
        <family val="2"/>
        <scheme val="minor"/>
      </rPr>
      <t>, V</t>
    </r>
    <r>
      <rPr>
        <vertAlign val="subscript"/>
        <sz val="18"/>
        <color theme="1"/>
        <rFont val="Calibri"/>
        <family val="2"/>
        <scheme val="minor"/>
      </rPr>
      <t>DD_DMC</t>
    </r>
    <r>
      <rPr>
        <sz val="18"/>
        <color theme="1"/>
        <rFont val="Calibri"/>
        <family val="2"/>
        <scheme val="minor"/>
      </rPr>
      <t>, V</t>
    </r>
    <r>
      <rPr>
        <vertAlign val="subscript"/>
        <sz val="18"/>
        <color theme="1"/>
        <rFont val="Calibri"/>
        <family val="2"/>
        <scheme val="minor"/>
      </rPr>
      <t>DD_REF</t>
    </r>
  </si>
  <si>
    <t>FIR Accelerator</t>
  </si>
  <si>
    <t>IIR Accelerator</t>
  </si>
  <si>
    <t>SHARC0 Core Clock Frequency (MHz)</t>
  </si>
  <si>
    <t>Total Dynamic Current (mA)</t>
  </si>
  <si>
    <t>Total VDD_INT current (mA)</t>
  </si>
  <si>
    <t>NOPs 100%</t>
  </si>
  <si>
    <t xml:space="preserve"> Activity Condition</t>
  </si>
  <si>
    <t>100% (Peak)</t>
  </si>
  <si>
    <t>IDLE 100%</t>
  </si>
  <si>
    <t>Core Light Sleep</t>
  </si>
  <si>
    <t>Note: This profile is for the worst case fabrication process.</t>
  </si>
  <si>
    <t>CORE (SHARC0) Average ASF</t>
  </si>
  <si>
    <r>
      <t>V</t>
    </r>
    <r>
      <rPr>
        <vertAlign val="subscript"/>
        <sz val="11"/>
        <color theme="1"/>
        <rFont val="Calibri"/>
        <family val="2"/>
        <scheme val="minor"/>
      </rPr>
      <t>DD_EXT_REF</t>
    </r>
    <r>
      <rPr>
        <sz val="11"/>
        <color theme="1"/>
        <rFont val="Calibri"/>
        <family val="2"/>
        <scheme val="minor"/>
      </rPr>
      <t xml:space="preserve"> (V)</t>
    </r>
  </si>
  <si>
    <r>
      <t>I</t>
    </r>
    <r>
      <rPr>
        <b/>
        <vertAlign val="subscript"/>
        <sz val="11"/>
        <color theme="1"/>
        <rFont val="Calibri"/>
        <family val="2"/>
        <scheme val="minor"/>
      </rPr>
      <t>DDINT_FIR_DR_DYN</t>
    </r>
    <r>
      <rPr>
        <b/>
        <sz val="11"/>
        <color theme="1"/>
        <rFont val="Calibri"/>
        <family val="2"/>
        <scheme val="minor"/>
      </rPr>
      <t xml:space="preserve"> Current (mA)</t>
    </r>
  </si>
  <si>
    <r>
      <t>I</t>
    </r>
    <r>
      <rPr>
        <b/>
        <vertAlign val="subscript"/>
        <sz val="11"/>
        <color theme="1"/>
        <rFont val="Calibri"/>
        <family val="2"/>
        <scheme val="minor"/>
      </rPr>
      <t>DDINT_IIR_DR_DYN</t>
    </r>
    <r>
      <rPr>
        <b/>
        <sz val="11"/>
        <color theme="1"/>
        <rFont val="Calibri"/>
        <family val="2"/>
        <scheme val="minor"/>
      </rPr>
      <t xml:space="preserve"> Current (mA)</t>
    </r>
  </si>
  <si>
    <r>
      <t>I</t>
    </r>
    <r>
      <rPr>
        <vertAlign val="subscript"/>
        <sz val="11"/>
        <color theme="1"/>
        <rFont val="Calibri"/>
        <family val="2"/>
        <scheme val="minor"/>
      </rPr>
      <t>DD_EXT</t>
    </r>
    <r>
      <rPr>
        <sz val="11"/>
        <color theme="1"/>
        <rFont val="Calibri"/>
        <family val="2"/>
        <scheme val="minor"/>
      </rPr>
      <t xml:space="preserve"> (A)</t>
    </r>
  </si>
  <si>
    <r>
      <t>I</t>
    </r>
    <r>
      <rPr>
        <vertAlign val="subscript"/>
        <sz val="11"/>
        <color theme="1"/>
        <rFont val="Calibri"/>
        <family val="2"/>
        <scheme val="minor"/>
      </rPr>
      <t>DD_DMC</t>
    </r>
    <r>
      <rPr>
        <sz val="11"/>
        <color theme="1"/>
        <rFont val="Calibri"/>
        <family val="2"/>
        <scheme val="minor"/>
      </rPr>
      <t xml:space="preserve"> (A)</t>
    </r>
  </si>
  <si>
    <r>
      <t>I</t>
    </r>
    <r>
      <rPr>
        <vertAlign val="subscript"/>
        <sz val="11"/>
        <color theme="1"/>
        <rFont val="Calibri"/>
        <family val="2"/>
        <scheme val="minor"/>
      </rPr>
      <t>DD_REF</t>
    </r>
    <r>
      <rPr>
        <sz val="11"/>
        <color theme="1"/>
        <rFont val="Calibri"/>
        <family val="2"/>
        <scheme val="minor"/>
      </rPr>
      <t xml:space="preserve"> (A)</t>
    </r>
  </si>
  <si>
    <t>VDD_REF current per IO (mA)</t>
  </si>
  <si>
    <t>Link Port - Data pins</t>
  </si>
  <si>
    <r>
      <t>P</t>
    </r>
    <r>
      <rPr>
        <vertAlign val="subscript"/>
        <sz val="12"/>
        <color indexed="18"/>
        <rFont val="Courier New"/>
        <family val="3"/>
      </rPr>
      <t>DDEXT</t>
    </r>
    <r>
      <rPr>
        <sz val="12"/>
        <color indexed="18"/>
        <rFont val="Courier New"/>
        <family val="3"/>
      </rPr>
      <t xml:space="preserve"> = [(V</t>
    </r>
    <r>
      <rPr>
        <vertAlign val="subscript"/>
        <sz val="12"/>
        <color indexed="18"/>
        <rFont val="Courier New"/>
        <family val="3"/>
      </rPr>
      <t>DDEXT</t>
    </r>
    <r>
      <rPr>
        <sz val="12"/>
        <color indexed="18"/>
        <rFont val="Courier New"/>
        <family val="3"/>
      </rPr>
      <t>)</t>
    </r>
    <r>
      <rPr>
        <vertAlign val="superscript"/>
        <sz val="12"/>
        <color indexed="18"/>
        <rFont val="Courier New"/>
        <family val="3"/>
      </rPr>
      <t>2</t>
    </r>
    <r>
      <rPr>
        <sz val="12"/>
        <color indexed="18"/>
        <rFont val="Courier New"/>
        <family val="3"/>
      </rPr>
      <t xml:space="preserve"> * C</t>
    </r>
    <r>
      <rPr>
        <vertAlign val="subscript"/>
        <sz val="12"/>
        <color indexed="18"/>
        <rFont val="Courier New"/>
        <family val="3"/>
      </rPr>
      <t>L</t>
    </r>
    <r>
      <rPr>
        <sz val="12"/>
        <color indexed="18"/>
        <rFont val="Courier New"/>
        <family val="3"/>
      </rPr>
      <t xml:space="preserve"> * f * (O*TR) * U * 1000] mW</t>
    </r>
  </si>
  <si>
    <t>Link Port - Clock</t>
  </si>
  <si>
    <t>SPORT0-7 -Data pins</t>
  </si>
  <si>
    <t>SPORT0-7 - Clock</t>
  </si>
  <si>
    <t>SPI2 - Data pins</t>
  </si>
  <si>
    <t xml:space="preserve">SPI2 - Clock </t>
  </si>
  <si>
    <t>SPI1 - Data pins</t>
  </si>
  <si>
    <t xml:space="preserve">SPI1- Clock </t>
  </si>
  <si>
    <t>SPI10- Data pins</t>
  </si>
  <si>
    <t xml:space="preserve">SPI0- Clock </t>
  </si>
  <si>
    <t>62.5MHz max frequency cycle, 8-bit data (8 pins @ 0.25 toggle ratio)</t>
  </si>
  <si>
    <t>31.25MHz max frequency cycle, Quad mode (4 pins @ 0.25 toggle ratio)</t>
  </si>
  <si>
    <t>31.25MHz max frequency cycle, Dual mode (2 pins @ 0.25 toggle ratio)</t>
  </si>
  <si>
    <t>This is an example use-case and is highly aggressive on the frequency of operation and utilization numbers.</t>
  </si>
  <si>
    <t>31.25MHz max frequency cycle, 2 pins per SPORT x 8 (16 pins @ 0.25 toggle ratio)</t>
  </si>
  <si>
    <r>
      <t>P</t>
    </r>
    <r>
      <rPr>
        <vertAlign val="subscript"/>
        <sz val="12"/>
        <color indexed="18"/>
        <rFont val="Courier New"/>
        <family val="3"/>
      </rPr>
      <t>DD_DMC</t>
    </r>
    <r>
      <rPr>
        <sz val="12"/>
        <color indexed="18"/>
        <rFont val="Courier New"/>
        <family val="3"/>
      </rPr>
      <t xml:space="preserve"> = [(V</t>
    </r>
    <r>
      <rPr>
        <vertAlign val="subscript"/>
        <sz val="12"/>
        <color indexed="18"/>
        <rFont val="Courier New"/>
        <family val="3"/>
      </rPr>
      <t>DD_DMC</t>
    </r>
    <r>
      <rPr>
        <sz val="12"/>
        <color indexed="18"/>
        <rFont val="Courier New"/>
        <family val="3"/>
      </rPr>
      <t>)</t>
    </r>
    <r>
      <rPr>
        <vertAlign val="superscript"/>
        <sz val="12"/>
        <color indexed="18"/>
        <rFont val="Courier New"/>
        <family val="3"/>
      </rPr>
      <t>2</t>
    </r>
    <r>
      <rPr>
        <sz val="12"/>
        <color indexed="18"/>
        <rFont val="Courier New"/>
        <family val="3"/>
      </rPr>
      <t xml:space="preserve"> * C</t>
    </r>
    <r>
      <rPr>
        <vertAlign val="subscript"/>
        <sz val="12"/>
        <color indexed="18"/>
        <rFont val="Courier New"/>
        <family val="3"/>
      </rPr>
      <t>L</t>
    </r>
    <r>
      <rPr>
        <sz val="12"/>
        <color indexed="18"/>
        <rFont val="Courier New"/>
        <family val="3"/>
      </rPr>
      <t xml:space="preserve"> * f * (O*TR) * U * 1000]  mW</t>
    </r>
  </si>
  <si>
    <t>DCLK_FREQ operation;Worst case execution --&gt; State of pin changes roughly every one fourth max frequency cycle (togle ratio:0.5)</t>
  </si>
  <si>
    <t>DCLK_FREQ/Burst Mode operation,Assume DDR configured for write operation; Worst case execution --&gt; State of pin changes roughly every one fourth max frequency cycle (togle ratio:0.25)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</si>
  <si>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>DD_INT</t>
    </r>
    <r>
      <rPr>
        <b/>
        <sz val="11"/>
        <color theme="1"/>
        <rFont val="Calibri"/>
        <family val="2"/>
        <scheme val="minor"/>
      </rPr>
      <t xml:space="preserve"> Parameters</t>
    </r>
  </si>
  <si>
    <r>
      <t>I/O VREF Current table for P</t>
    </r>
    <r>
      <rPr>
        <b/>
        <vertAlign val="subscript"/>
        <sz val="11"/>
        <color theme="1"/>
        <rFont val="Calibri"/>
        <family val="2"/>
        <scheme val="minor"/>
      </rPr>
      <t>DD_REF</t>
    </r>
    <r>
      <rPr>
        <b/>
        <sz val="11"/>
        <color theme="1"/>
        <rFont val="Calibri"/>
        <family val="2"/>
        <scheme val="minor"/>
      </rPr>
      <t xml:space="preserve"> calculation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</si>
  <si>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DD_EXT</t>
    </r>
    <r>
      <rPr>
        <b/>
        <sz val="11"/>
        <color theme="1"/>
        <rFont val="Calibri"/>
        <family val="2"/>
        <scheme val="minor"/>
      </rPr>
      <t xml:space="preserve"> - Total External Power Dissipation (mW)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</si>
  <si>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DD_REF -</t>
    </r>
    <r>
      <rPr>
        <b/>
        <sz val="11"/>
        <color theme="1"/>
        <rFont val="Calibri"/>
        <family val="2"/>
        <scheme val="minor"/>
      </rPr>
      <t xml:space="preserve">  Total VREF Dissipation (mW)</t>
    </r>
  </si>
  <si>
    <t>Types of Power Calculations</t>
  </si>
  <si>
    <t>ASF &lt; 1</t>
  </si>
  <si>
    <t>Max Temp</t>
  </si>
  <si>
    <t>Nominal Voltage</t>
  </si>
  <si>
    <t>ASF = Peak</t>
  </si>
  <si>
    <t>Max Voltage</t>
  </si>
  <si>
    <t>ASF = 1</t>
  </si>
  <si>
    <t>25 deg C</t>
  </si>
  <si>
    <t xml:space="preserve"> (see datasheet)</t>
  </si>
  <si>
    <t>ASF to be chosen 
(Activity Scaling Factor)</t>
  </si>
  <si>
    <t>Temperature 
to be considered</t>
  </si>
  <si>
    <t>Typical Thermal and Power scenarios</t>
  </si>
  <si>
    <t xml:space="preserve">             (@ SHARC0 Core Clock=1000 MHz)</t>
  </si>
  <si>
    <t xml:space="preserve">DMA/Peripheral Usage  (@ SHARC0 Core Clock=1000 MHz) </t>
  </si>
  <si>
    <t>Voltage Domain Levels 
to be considered</t>
  </si>
  <si>
    <t>125MHz operation</t>
  </si>
  <si>
    <t>62.5MHz operation</t>
  </si>
  <si>
    <r>
      <t>V</t>
    </r>
    <r>
      <rPr>
        <vertAlign val="subscript"/>
        <sz val="24"/>
        <color theme="1"/>
        <rFont val="Calibri"/>
        <family val="2"/>
        <scheme val="minor"/>
      </rPr>
      <t>DD_REF</t>
    </r>
  </si>
  <si>
    <r>
      <rPr>
        <b/>
        <sz val="12"/>
        <color theme="1"/>
        <rFont val="Calibri"/>
        <family val="2"/>
        <scheme val="minor"/>
      </rPr>
      <t>I</t>
    </r>
    <r>
      <rPr>
        <b/>
        <vertAlign val="subscript"/>
        <sz val="12"/>
        <color theme="1"/>
        <rFont val="Calibri"/>
        <family val="2"/>
        <scheme val="minor"/>
      </rPr>
      <t>DDINT_DMA_DR_DYN</t>
    </r>
    <r>
      <rPr>
        <b/>
        <sz val="11"/>
        <color theme="1"/>
        <rFont val="Calibri"/>
        <family val="2"/>
        <scheme val="minor"/>
      </rPr>
      <t xml:space="preserve"> Current (mA)</t>
    </r>
  </si>
  <si>
    <r>
      <t>Pin Capacitance in Farads (C</t>
    </r>
    <r>
      <rPr>
        <b/>
        <vertAlign val="subscript"/>
        <sz val="11"/>
        <rFont val="Calibri"/>
        <family val="2"/>
        <scheme val="minor"/>
      </rPr>
      <t>L</t>
    </r>
    <r>
      <rPr>
        <b/>
        <sz val="11"/>
        <rFont val="Calibri"/>
        <family val="2"/>
        <scheme val="minor"/>
      </rPr>
      <t>)</t>
    </r>
  </si>
  <si>
    <r>
      <t>V</t>
    </r>
    <r>
      <rPr>
        <b/>
        <vertAlign val="subscript"/>
        <sz val="11"/>
        <rFont val="Calibri"/>
        <family val="2"/>
        <scheme val="minor"/>
      </rPr>
      <t>DD_EXT</t>
    </r>
    <r>
      <rPr>
        <b/>
        <sz val="11"/>
        <rFont val="Calibri"/>
        <family val="2"/>
        <scheme val="minor"/>
      </rPr>
      <t xml:space="preserve">    (V)</t>
    </r>
  </si>
  <si>
    <t>Utilization Factor (U)</t>
  </si>
  <si>
    <r>
      <t>V</t>
    </r>
    <r>
      <rPr>
        <b/>
        <vertAlign val="subscript"/>
        <sz val="11"/>
        <rFont val="Calibri"/>
        <family val="2"/>
        <scheme val="minor"/>
      </rPr>
      <t>DD_REF</t>
    </r>
    <r>
      <rPr>
        <b/>
        <sz val="11"/>
        <rFont val="Calibri"/>
        <family val="2"/>
        <scheme val="minor"/>
      </rPr>
      <t xml:space="preserve">   
(V)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</si>
  <si>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DD_DMC</t>
    </r>
    <r>
      <rPr>
        <b/>
        <sz val="11"/>
        <color theme="1"/>
        <rFont val="Calibri"/>
        <family val="2"/>
        <scheme val="minor"/>
      </rPr>
      <t xml:space="preserve"> - Total DDR Power Dissipation (estimated) (mW)</t>
    </r>
  </si>
  <si>
    <r>
      <t>P</t>
    </r>
    <r>
      <rPr>
        <b/>
        <vertAlign val="subscript"/>
        <sz val="11"/>
        <rFont val="Calibri"/>
        <family val="2"/>
        <scheme val="minor"/>
      </rPr>
      <t xml:space="preserve">DD_DMC
</t>
    </r>
    <r>
      <rPr>
        <b/>
        <sz val="11"/>
        <rFont val="Calibri"/>
        <family val="2"/>
        <scheme val="minor"/>
      </rPr>
      <t xml:space="preserve"> (mW)</t>
    </r>
  </si>
  <si>
    <r>
      <t>V</t>
    </r>
    <r>
      <rPr>
        <b/>
        <vertAlign val="subscript"/>
        <sz val="11"/>
        <rFont val="Calibri"/>
        <family val="2"/>
        <scheme val="minor"/>
      </rPr>
      <t>DD_DMC</t>
    </r>
    <r>
      <rPr>
        <b/>
        <sz val="11"/>
        <rFont val="Calibri"/>
        <family val="2"/>
        <scheme val="minor"/>
      </rPr>
      <t xml:space="preserve"> 
(V)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</si>
  <si>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DD-LIGHTSLEEP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</si>
  <si>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DD-IDLE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</si>
  <si>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DD-NOP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</si>
  <si>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DD-TYP_3070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</si>
  <si>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DD-TYP_5050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</si>
  <si>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DD-TYP_7030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</si>
  <si>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DD-PEAK_100</t>
    </r>
  </si>
  <si>
    <t>Thermal average power</t>
  </si>
  <si>
    <t>Peak power for power supply design</t>
  </si>
  <si>
    <t xml:space="preserve">Typical power </t>
  </si>
  <si>
    <r>
      <t>P</t>
    </r>
    <r>
      <rPr>
        <b/>
        <vertAlign val="subscript"/>
        <sz val="11"/>
        <rFont val="Calibri"/>
        <family val="2"/>
        <scheme val="minor"/>
      </rPr>
      <t>DD_EXT</t>
    </r>
    <r>
      <rPr>
        <b/>
        <sz val="11"/>
        <rFont val="Calibri"/>
        <family val="2"/>
        <scheme val="minor"/>
      </rPr>
      <t xml:space="preserve"> 
(mW)</t>
    </r>
  </si>
  <si>
    <r>
      <t>P</t>
    </r>
    <r>
      <rPr>
        <b/>
        <vertAlign val="subscript"/>
        <sz val="11"/>
        <rFont val="Calibri"/>
        <family val="2"/>
        <scheme val="minor"/>
      </rPr>
      <t xml:space="preserve">DD_REF
</t>
    </r>
    <r>
      <rPr>
        <b/>
        <sz val="11"/>
        <rFont val="Calibri"/>
        <family val="2"/>
        <scheme val="minor"/>
      </rPr>
      <t>(mW)</t>
    </r>
  </si>
  <si>
    <t>Lower Frequency limit
of I/O switching (MHz)</t>
  </si>
  <si>
    <t>Upper Frequency limit 
of I/O switching (MHz)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</si>
  <si>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 xml:space="preserve">DD_INT </t>
    </r>
    <r>
      <rPr>
        <b/>
        <sz val="11"/>
        <color theme="1"/>
        <rFont val="Calibri"/>
        <family val="2"/>
        <scheme val="minor"/>
      </rPr>
      <t>(V)</t>
    </r>
  </si>
  <si>
    <t xml:space="preserve">Estimating Power for ADSP-2156x Processors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</si>
</sst>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3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indexed="18"/>
      <name val="Courier New"/>
      <family val="3"/>
    </font>
    <font>
      <b/>
      <sz val="12"/>
      <color indexed="18"/>
      <name val="Courier New"/>
      <family val="3"/>
    </font>
    <font>
      <sz val="10"/>
      <name val="Arial"/>
      <family val="2"/>
    </font>
    <font>
      <b/>
      <sz val="10"/>
      <name val="Arial"/>
      <family val="2"/>
    </font>
    <font>
      <vertAlign val="subscript"/>
      <sz val="12"/>
      <color indexed="18"/>
      <name val="Courier New"/>
      <family val="3"/>
    </font>
    <font>
      <vertAlign val="superscript"/>
      <sz val="12"/>
      <color indexed="18"/>
      <name val="Courier New"/>
      <family val="3"/>
    </font>
    <font>
      <sz val="24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vertAlign val="subscript"/>
      <sz val="36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vertAlign val="subscript"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vertAlign val="subscript"/>
      <sz val="24"/>
      <color theme="1"/>
      <name val="Calibri"/>
      <family val="2"/>
      <scheme val="minor"/>
    </font>
    <font>
      <vertAlign val="subscript"/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2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3" borderId="0" xfId="0" applyNumberFormat="1" applyFill="1"/>
    <xf numFmtId="0" fontId="1" fillId="0" borderId="0" xfId="0" applyFont="1"/>
    <xf numFmtId="0" fontId="12" fillId="0" borderId="0" xfId="0" applyFont="1" applyAlignment="1">
      <alignment horizontal="left"/>
    </xf>
    <xf numFmtId="0" fontId="0" fillId="3" borderId="6" xfId="0" applyFill="1" applyBorder="1"/>
    <xf numFmtId="0" fontId="0" fillId="3" borderId="6" xfId="0" applyFill="1" applyBorder="1" applyAlignment="1">
      <alignment horizontal="center"/>
    </xf>
    <xf numFmtId="2" fontId="0" fillId="3" borderId="7" xfId="0" applyNumberFormat="1" applyFill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2" fontId="0" fillId="3" borderId="20" xfId="0" applyNumberFormat="1" applyFill="1" applyBorder="1" applyAlignment="1">
      <alignment horizontal="center"/>
    </xf>
    <xf numFmtId="0" fontId="0" fillId="3" borderId="11" xfId="0" applyFill="1" applyBorder="1"/>
    <xf numFmtId="0" fontId="0" fillId="3" borderId="11" xfId="0" applyFill="1" applyBorder="1" applyAlignment="1">
      <alignment horizontal="center"/>
    </xf>
    <xf numFmtId="2" fontId="0" fillId="3" borderId="12" xfId="0" applyNumberFormat="1" applyFill="1" applyBorder="1" applyAlignment="1">
      <alignment horizontal="center"/>
    </xf>
    <xf numFmtId="0" fontId="0" fillId="0" borderId="0" xfId="0" applyBorder="1"/>
    <xf numFmtId="0" fontId="0" fillId="2" borderId="1" xfId="0" applyFont="1" applyFill="1" applyBorder="1" applyAlignment="1">
      <alignment horizontal="center" wrapText="1"/>
    </xf>
    <xf numFmtId="0" fontId="0" fillId="3" borderId="0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2" fontId="0" fillId="4" borderId="9" xfId="0" applyNumberFormat="1" applyFill="1" applyBorder="1" applyAlignment="1">
      <alignment horizontal="center"/>
    </xf>
    <xf numFmtId="164" fontId="0" fillId="4" borderId="9" xfId="0" applyNumberFormat="1" applyFill="1" applyBorder="1" applyAlignment="1">
      <alignment horizontal="center"/>
    </xf>
    <xf numFmtId="11" fontId="0" fillId="2" borderId="17" xfId="0" applyNumberForma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13" fillId="2" borderId="17" xfId="0" applyFon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11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9" fillId="3" borderId="19" xfId="0" applyFont="1" applyFill="1" applyBorder="1" applyAlignment="1">
      <alignment horizontal="center" vertical="center" textRotation="90"/>
    </xf>
    <xf numFmtId="0" fontId="0" fillId="0" borderId="0" xfId="0" applyFill="1"/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0" fillId="3" borderId="31" xfId="0" applyFill="1" applyBorder="1" applyAlignment="1">
      <alignment horizontal="left"/>
    </xf>
    <xf numFmtId="0" fontId="0" fillId="2" borderId="29" xfId="0" applyFill="1" applyBorder="1" applyAlignment="1">
      <alignment horizontal="center"/>
    </xf>
    <xf numFmtId="0" fontId="0" fillId="3" borderId="5" xfId="0" applyFill="1" applyBorder="1"/>
    <xf numFmtId="0" fontId="0" fillId="3" borderId="7" xfId="0" applyFill="1" applyBorder="1"/>
    <xf numFmtId="0" fontId="0" fillId="3" borderId="19" xfId="0" applyFill="1" applyBorder="1"/>
    <xf numFmtId="0" fontId="0" fillId="3" borderId="10" xfId="0" applyFill="1" applyBorder="1"/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2" fontId="1" fillId="4" borderId="9" xfId="0" applyNumberFormat="1" applyFont="1" applyFill="1" applyBorder="1" applyAlignment="1">
      <alignment horizontal="center" vertical="center"/>
    </xf>
    <xf numFmtId="2" fontId="0" fillId="4" borderId="9" xfId="0" applyNumberFormat="1" applyFont="1" applyFill="1" applyBorder="1" applyAlignment="1">
      <alignment horizontal="center"/>
    </xf>
    <xf numFmtId="0" fontId="4" fillId="3" borderId="0" xfId="0" applyFont="1" applyFill="1" applyBorder="1"/>
    <xf numFmtId="0" fontId="1" fillId="6" borderId="1" xfId="0" applyFont="1" applyFill="1" applyBorder="1" applyAlignment="1">
      <alignment horizontal="center" wrapText="1"/>
    </xf>
    <xf numFmtId="2" fontId="1" fillId="6" borderId="1" xfId="0" applyNumberFormat="1" applyFont="1" applyFill="1" applyBorder="1" applyAlignment="1">
      <alignment horizontal="left" wrapText="1"/>
    </xf>
    <xf numFmtId="0" fontId="1" fillId="6" borderId="28" xfId="0" applyFont="1" applyFill="1" applyBorder="1"/>
    <xf numFmtId="0" fontId="0" fillId="6" borderId="1" xfId="0" applyFont="1" applyFill="1" applyBorder="1" applyAlignment="1">
      <alignment horizontal="center" wrapText="1"/>
    </xf>
    <xf numFmtId="2" fontId="0" fillId="6" borderId="1" xfId="0" applyNumberFormat="1" applyFont="1" applyFill="1" applyBorder="1" applyAlignment="1">
      <alignment horizontal="center" wrapText="1"/>
    </xf>
    <xf numFmtId="0" fontId="0" fillId="6" borderId="1" xfId="0" applyFill="1" applyBorder="1" applyAlignment="1">
      <alignment horizontal="center" wrapText="1"/>
    </xf>
    <xf numFmtId="0" fontId="0" fillId="6" borderId="28" xfId="0" applyFill="1" applyBorder="1"/>
    <xf numFmtId="0" fontId="0" fillId="6" borderId="29" xfId="0" applyFill="1" applyBorder="1"/>
    <xf numFmtId="0" fontId="1" fillId="6" borderId="1" xfId="0" applyFont="1" applyFill="1" applyBorder="1" applyAlignment="1">
      <alignment horizontal="center"/>
    </xf>
    <xf numFmtId="0" fontId="0" fillId="6" borderId="1" xfId="0" applyFill="1" applyBorder="1"/>
    <xf numFmtId="0" fontId="1" fillId="3" borderId="0" xfId="0" applyFont="1" applyFill="1"/>
    <xf numFmtId="0" fontId="1" fillId="3" borderId="0" xfId="0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/>
    <xf numFmtId="0" fontId="0" fillId="0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wrapText="1"/>
    </xf>
    <xf numFmtId="2" fontId="1" fillId="3" borderId="0" xfId="0" applyNumberFormat="1" applyFont="1" applyFill="1" applyBorder="1" applyAlignment="1">
      <alignment horizontal="left" wrapText="1"/>
    </xf>
    <xf numFmtId="0" fontId="0" fillId="3" borderId="0" xfId="0" applyFont="1" applyFill="1" applyBorder="1" applyAlignment="1">
      <alignment horizontal="center" wrapText="1"/>
    </xf>
    <xf numFmtId="0" fontId="0" fillId="3" borderId="0" xfId="0" applyFill="1" applyBorder="1" applyAlignment="1">
      <alignment horizontal="center" wrapText="1"/>
    </xf>
    <xf numFmtId="0" fontId="0" fillId="3" borderId="2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2" fontId="0" fillId="0" borderId="20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2" fontId="1" fillId="4" borderId="9" xfId="0" applyNumberFormat="1" applyFont="1" applyFill="1" applyBorder="1" applyAlignment="1">
      <alignment horizontal="center"/>
    </xf>
    <xf numFmtId="0" fontId="5" fillId="6" borderId="1" xfId="0" applyFont="1" applyFill="1" applyBorder="1" applyAlignment="1">
      <alignment vertical="center" wrapText="1"/>
    </xf>
    <xf numFmtId="0" fontId="29" fillId="6" borderId="1" xfId="0" applyFont="1" applyFill="1" applyBorder="1" applyAlignment="1">
      <alignment vertical="center" wrapText="1"/>
    </xf>
    <xf numFmtId="0" fontId="0" fillId="2" borderId="40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4" borderId="0" xfId="0" applyFill="1" applyAlignment="1"/>
    <xf numFmtId="0" fontId="11" fillId="0" borderId="0" xfId="0" applyFont="1" applyAlignment="1">
      <alignment horizontal="left"/>
    </xf>
    <xf numFmtId="0" fontId="0" fillId="0" borderId="9" xfId="0" applyBorder="1"/>
    <xf numFmtId="0" fontId="0" fillId="0" borderId="13" xfId="0" applyBorder="1"/>
    <xf numFmtId="2" fontId="14" fillId="4" borderId="35" xfId="0" applyNumberFormat="1" applyFont="1" applyFill="1" applyBorder="1" applyAlignment="1">
      <alignment horizontal="center"/>
    </xf>
    <xf numFmtId="0" fontId="0" fillId="2" borderId="8" xfId="0" applyFill="1" applyBorder="1"/>
    <xf numFmtId="0" fontId="0" fillId="2" borderId="1" xfId="0" applyFill="1" applyBorder="1"/>
    <xf numFmtId="0" fontId="0" fillId="2" borderId="45" xfId="0" applyFill="1" applyBorder="1"/>
    <xf numFmtId="0" fontId="0" fillId="2" borderId="14" xfId="0" applyFill="1" applyBorder="1"/>
    <xf numFmtId="0" fontId="0" fillId="4" borderId="1" xfId="0" applyFill="1" applyBorder="1"/>
    <xf numFmtId="0" fontId="0" fillId="4" borderId="14" xfId="0" applyFill="1" applyBorder="1"/>
    <xf numFmtId="11" fontId="0" fillId="2" borderId="36" xfId="0" applyNumberFormat="1" applyFill="1" applyBorder="1" applyAlignment="1">
      <alignment horizontal="center" vertical="center"/>
    </xf>
    <xf numFmtId="164" fontId="0" fillId="4" borderId="37" xfId="0" applyNumberForma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1" fillId="4" borderId="35" xfId="0" applyNumberFormat="1" applyFont="1" applyFill="1" applyBorder="1" applyAlignment="1">
      <alignment horizontal="center"/>
    </xf>
    <xf numFmtId="164" fontId="0" fillId="4" borderId="14" xfId="0" applyNumberForma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2" borderId="0" xfId="0" applyFont="1" applyFill="1" applyAlignment="1"/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164" fontId="0" fillId="3" borderId="0" xfId="0" applyNumberFormat="1" applyFill="1" applyBorder="1"/>
    <xf numFmtId="2" fontId="1" fillId="6" borderId="15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164" fontId="0" fillId="4" borderId="15" xfId="0" applyNumberFormat="1" applyFont="1" applyFill="1" applyBorder="1" applyAlignment="1">
      <alignment horizontal="center"/>
    </xf>
    <xf numFmtId="0" fontId="0" fillId="6" borderId="3" xfId="0" applyFill="1" applyBorder="1"/>
    <xf numFmtId="0" fontId="0" fillId="6" borderId="3" xfId="0" applyFill="1" applyBorder="1" applyAlignment="1">
      <alignment horizontal="center"/>
    </xf>
    <xf numFmtId="0" fontId="0" fillId="0" borderId="51" xfId="0" applyBorder="1"/>
    <xf numFmtId="2" fontId="0" fillId="6" borderId="51" xfId="0" applyNumberFormat="1" applyFill="1" applyBorder="1" applyAlignment="1">
      <alignment horizontal="center"/>
    </xf>
    <xf numFmtId="2" fontId="0" fillId="4" borderId="9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horizontal="center"/>
    </xf>
    <xf numFmtId="0" fontId="0" fillId="3" borderId="53" xfId="0" applyFill="1" applyBorder="1" applyAlignment="1">
      <alignment horizontal="left"/>
    </xf>
    <xf numFmtId="0" fontId="0" fillId="3" borderId="54" xfId="0" applyFill="1" applyBorder="1" applyAlignment="1" applyProtection="1">
      <alignment horizontal="center"/>
      <protection locked="0"/>
    </xf>
    <xf numFmtId="2" fontId="0" fillId="4" borderId="13" xfId="0" applyNumberFormat="1" applyFill="1" applyBorder="1" applyAlignment="1">
      <alignment horizontal="center"/>
    </xf>
    <xf numFmtId="0" fontId="1" fillId="6" borderId="49" xfId="0" applyFont="1" applyFill="1" applyBorder="1" applyAlignment="1">
      <alignment horizontal="center"/>
    </xf>
    <xf numFmtId="0" fontId="1" fillId="6" borderId="36" xfId="0" applyFont="1" applyFill="1" applyBorder="1" applyAlignment="1">
      <alignment horizontal="center" wrapText="1"/>
    </xf>
    <xf numFmtId="0" fontId="1" fillId="6" borderId="38" xfId="0" applyFont="1" applyFill="1" applyBorder="1" applyAlignment="1">
      <alignment horizont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ont="1" applyFill="1" applyBorder="1"/>
    <xf numFmtId="0" fontId="0" fillId="6" borderId="9" xfId="0" applyFont="1" applyFill="1" applyBorder="1"/>
    <xf numFmtId="0" fontId="0" fillId="6" borderId="14" xfId="0" applyFont="1" applyFill="1" applyBorder="1"/>
    <xf numFmtId="0" fontId="0" fillId="6" borderId="13" xfId="0" applyFont="1" applyFill="1" applyBorder="1"/>
    <xf numFmtId="2" fontId="0" fillId="6" borderId="1" xfId="0" applyNumberFormat="1" applyFont="1" applyFill="1" applyBorder="1" applyAlignment="1">
      <alignment horizontal="center"/>
    </xf>
    <xf numFmtId="2" fontId="32" fillId="0" borderId="50" xfId="0" applyNumberFormat="1" applyFont="1" applyBorder="1" applyAlignment="1">
      <alignment horizontal="left" vertical="center" wrapText="1"/>
    </xf>
    <xf numFmtId="2" fontId="32" fillId="0" borderId="51" xfId="0" applyNumberFormat="1" applyFont="1" applyBorder="1" applyAlignment="1">
      <alignment horizontal="left" vertical="center" wrapText="1"/>
    </xf>
    <xf numFmtId="0" fontId="0" fillId="2" borderId="28" xfId="0" applyFont="1" applyFill="1" applyBorder="1" applyAlignment="1">
      <alignment horizontal="center" vertical="center"/>
    </xf>
    <xf numFmtId="11" fontId="32" fillId="2" borderId="29" xfId="0" applyNumberFormat="1" applyFont="1" applyFill="1" applyBorder="1" applyAlignment="1">
      <alignment horizontal="center" vertical="center"/>
    </xf>
    <xf numFmtId="2" fontId="32" fillId="2" borderId="28" xfId="0" applyNumberFormat="1" applyFont="1" applyFill="1" applyBorder="1" applyAlignment="1">
      <alignment horizontal="center" vertical="center"/>
    </xf>
    <xf numFmtId="2" fontId="0" fillId="4" borderId="33" xfId="0" applyNumberFormat="1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/>
    </xf>
    <xf numFmtId="11" fontId="32" fillId="2" borderId="1" xfId="0" applyNumberFormat="1" applyFont="1" applyFill="1" applyBorder="1" applyAlignment="1">
      <alignment horizontal="center" vertical="center"/>
    </xf>
    <xf numFmtId="2" fontId="32" fillId="2" borderId="18" xfId="0" applyNumberFormat="1" applyFont="1" applyFill="1" applyBorder="1" applyAlignment="1">
      <alignment horizontal="center" vertical="center"/>
    </xf>
    <xf numFmtId="2" fontId="0" fillId="4" borderId="21" xfId="0" applyNumberFormat="1" applyFont="1" applyFill="1" applyBorder="1" applyAlignment="1">
      <alignment horizontal="center" vertical="center"/>
    </xf>
    <xf numFmtId="0" fontId="32" fillId="2" borderId="18" xfId="0" applyFont="1" applyFill="1" applyBorder="1" applyAlignment="1">
      <alignment horizontal="center" vertical="center"/>
    </xf>
    <xf numFmtId="0" fontId="0" fillId="2" borderId="23" xfId="0" applyFont="1" applyFill="1" applyBorder="1" applyAlignment="1">
      <alignment horizontal="center" vertical="center"/>
    </xf>
    <xf numFmtId="11" fontId="32" fillId="2" borderId="14" xfId="0" applyNumberFormat="1" applyFont="1" applyFill="1" applyBorder="1" applyAlignment="1">
      <alignment horizontal="center" vertical="center"/>
    </xf>
    <xf numFmtId="0" fontId="32" fillId="2" borderId="14" xfId="0" applyFont="1" applyFill="1" applyBorder="1" applyAlignment="1">
      <alignment horizontal="center" vertical="center"/>
    </xf>
    <xf numFmtId="2" fontId="32" fillId="2" borderId="14" xfId="0" applyNumberFormat="1" applyFont="1" applyFill="1" applyBorder="1" applyAlignment="1">
      <alignment horizontal="center" vertical="center"/>
    </xf>
    <xf numFmtId="2" fontId="0" fillId="4" borderId="14" xfId="0" applyNumberFormat="1" applyFont="1" applyFill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33" fillId="0" borderId="36" xfId="0" applyFont="1" applyBorder="1" applyAlignment="1">
      <alignment horizontal="center" vertical="center" wrapText="1"/>
    </xf>
    <xf numFmtId="0" fontId="33" fillId="0" borderId="37" xfId="0" applyFont="1" applyBorder="1" applyAlignment="1">
      <alignment horizontal="center" vertical="center" wrapText="1"/>
    </xf>
    <xf numFmtId="0" fontId="33" fillId="0" borderId="38" xfId="0" applyFont="1" applyBorder="1" applyAlignment="1">
      <alignment horizontal="center" vertical="center"/>
    </xf>
    <xf numFmtId="0" fontId="32" fillId="2" borderId="34" xfId="0" applyFont="1" applyFill="1" applyBorder="1" applyAlignment="1">
      <alignment horizontal="center" vertical="center" wrapText="1"/>
    </xf>
    <xf numFmtId="0" fontId="32" fillId="2" borderId="22" xfId="0" applyFont="1" applyFill="1" applyBorder="1" applyAlignment="1">
      <alignment horizontal="center" vertical="center" wrapText="1"/>
    </xf>
    <xf numFmtId="11" fontId="0" fillId="2" borderId="18" xfId="0" applyNumberFormat="1" applyFont="1" applyFill="1" applyBorder="1" applyAlignment="1">
      <alignment horizontal="center" vertical="center"/>
    </xf>
    <xf numFmtId="11" fontId="0" fillId="2" borderId="14" xfId="0" applyNumberFormat="1" applyFont="1" applyFill="1" applyBorder="1" applyAlignment="1">
      <alignment horizontal="center" vertical="center"/>
    </xf>
    <xf numFmtId="11" fontId="0" fillId="2" borderId="1" xfId="0" applyNumberFormat="1" applyFont="1" applyFill="1" applyBorder="1" applyAlignment="1">
      <alignment horizontal="center" vertical="center"/>
    </xf>
    <xf numFmtId="2" fontId="1" fillId="4" borderId="35" xfId="0" applyNumberFormat="1" applyFont="1" applyFill="1" applyBorder="1"/>
    <xf numFmtId="0" fontId="11" fillId="3" borderId="0" xfId="0" applyFont="1" applyFill="1" applyAlignment="1">
      <alignment horizontal="left"/>
    </xf>
    <xf numFmtId="0" fontId="0" fillId="3" borderId="0" xfId="0" applyFill="1" applyAlignment="1"/>
    <xf numFmtId="0" fontId="28" fillId="3" borderId="0" xfId="0" applyFont="1" applyFill="1"/>
    <xf numFmtId="0" fontId="33" fillId="3" borderId="17" xfId="0" applyFont="1" applyFill="1" applyBorder="1" applyAlignment="1">
      <alignment horizontal="center"/>
    </xf>
    <xf numFmtId="0" fontId="33" fillId="3" borderId="17" xfId="0" applyFont="1" applyFill="1" applyBorder="1" applyAlignment="1">
      <alignment horizontal="center" wrapText="1"/>
    </xf>
    <xf numFmtId="0" fontId="33" fillId="3" borderId="16" xfId="0" applyFont="1" applyFill="1" applyBorder="1" applyAlignment="1">
      <alignment horizontal="center" wrapText="1"/>
    </xf>
    <xf numFmtId="0" fontId="33" fillId="3" borderId="15" xfId="0" applyFont="1" applyFill="1" applyBorder="1" applyAlignment="1">
      <alignment horizontal="center"/>
    </xf>
    <xf numFmtId="2" fontId="32" fillId="3" borderId="39" xfId="0" applyNumberFormat="1" applyFont="1" applyFill="1" applyBorder="1" applyAlignment="1">
      <alignment horizontal="left" wrapText="1"/>
    </xf>
    <xf numFmtId="2" fontId="32" fillId="3" borderId="25" xfId="0" applyNumberFormat="1" applyFont="1" applyFill="1" applyBorder="1" applyAlignment="1">
      <alignment horizontal="left" wrapText="1"/>
    </xf>
    <xf numFmtId="2" fontId="32" fillId="3" borderId="13" xfId="0" applyNumberFormat="1" applyFont="1" applyFill="1" applyBorder="1" applyAlignment="1">
      <alignment horizontal="left" wrapText="1"/>
    </xf>
    <xf numFmtId="0" fontId="0" fillId="3" borderId="56" xfId="0" applyFill="1" applyBorder="1"/>
    <xf numFmtId="2" fontId="0" fillId="2" borderId="36" xfId="0" applyNumberFormat="1" applyFill="1" applyBorder="1" applyAlignment="1">
      <alignment horizontal="center" vertical="center"/>
    </xf>
    <xf numFmtId="2" fontId="0" fillId="2" borderId="37" xfId="0" applyNumberFormat="1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2" fontId="0" fillId="2" borderId="29" xfId="0" applyNumberFormat="1" applyFont="1" applyFill="1" applyBorder="1" applyAlignment="1">
      <alignment horizontal="center" vertical="center"/>
    </xf>
    <xf numFmtId="2" fontId="0" fillId="2" borderId="14" xfId="0" applyNumberFormat="1" applyFont="1" applyFill="1" applyBorder="1" applyAlignment="1">
      <alignment horizontal="center" vertical="center"/>
    </xf>
    <xf numFmtId="0" fontId="1" fillId="6" borderId="2" xfId="0" applyFont="1" applyFill="1" applyBorder="1"/>
    <xf numFmtId="0" fontId="1" fillId="6" borderId="3" xfId="0" applyFont="1" applyFill="1" applyBorder="1"/>
    <xf numFmtId="0" fontId="0" fillId="6" borderId="3" xfId="0" applyFont="1" applyFill="1" applyBorder="1"/>
    <xf numFmtId="0" fontId="0" fillId="6" borderId="4" xfId="0" applyFont="1" applyFill="1" applyBorder="1"/>
    <xf numFmtId="0" fontId="0" fillId="3" borderId="0" xfId="0" applyFont="1" applyFill="1" applyBorder="1"/>
    <xf numFmtId="0" fontId="35" fillId="6" borderId="1" xfId="0" applyFont="1" applyFill="1" applyBorder="1" applyAlignment="1"/>
    <xf numFmtId="0" fontId="36" fillId="6" borderId="14" xfId="0" applyFont="1" applyFill="1" applyBorder="1"/>
    <xf numFmtId="0" fontId="35" fillId="6" borderId="1" xfId="0" applyFont="1" applyFill="1" applyBorder="1" applyAlignment="1">
      <alignment vertical="center"/>
    </xf>
    <xf numFmtId="164" fontId="0" fillId="4" borderId="29" xfId="0" applyNumberFormat="1" applyFill="1" applyBorder="1" applyAlignment="1">
      <alignment horizontal="center" vertical="center"/>
    </xf>
    <xf numFmtId="0" fontId="33" fillId="0" borderId="57" xfId="0" applyFont="1" applyBorder="1" applyAlignment="1">
      <alignment horizontal="center" vertical="center" wrapText="1"/>
    </xf>
    <xf numFmtId="0" fontId="29" fillId="6" borderId="1" xfId="0" applyFont="1" applyFill="1" applyBorder="1" applyAlignment="1">
      <alignment horizontal="left" vertical="center" wrapText="1"/>
    </xf>
    <xf numFmtId="0" fontId="1" fillId="6" borderId="18" xfId="0" applyFont="1" applyFill="1" applyBorder="1" applyAlignment="1">
      <alignment horizontal="center"/>
    </xf>
    <xf numFmtId="0" fontId="0" fillId="3" borderId="32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1" fillId="6" borderId="30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47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textRotation="90"/>
    </xf>
    <xf numFmtId="0" fontId="9" fillId="0" borderId="6" xfId="0" applyFont="1" applyBorder="1" applyAlignment="1"/>
    <xf numFmtId="0" fontId="9" fillId="0" borderId="19" xfId="0" applyFont="1" applyBorder="1" applyAlignment="1"/>
    <xf numFmtId="0" fontId="9" fillId="0" borderId="0" xfId="0" applyFont="1" applyAlignment="1"/>
    <xf numFmtId="0" fontId="0" fillId="3" borderId="1" xfId="0" applyFill="1" applyBorder="1" applyAlignment="1">
      <alignment horizontal="left"/>
    </xf>
    <xf numFmtId="0" fontId="8" fillId="6" borderId="46" xfId="0" applyFont="1" applyFill="1" applyBorder="1" applyAlignment="1">
      <alignment horizontal="center"/>
    </xf>
    <xf numFmtId="0" fontId="8" fillId="6" borderId="17" xfId="0" applyFont="1" applyFill="1" applyBorder="1" applyAlignment="1">
      <alignment horizontal="center"/>
    </xf>
    <xf numFmtId="0" fontId="8" fillId="6" borderId="32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25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18" fillId="3" borderId="5" xfId="0" applyFont="1" applyFill="1" applyBorder="1" applyAlignment="1">
      <alignment horizontal="center" vertical="center" textRotation="90"/>
    </xf>
    <xf numFmtId="0" fontId="18" fillId="3" borderId="19" xfId="0" applyFont="1" applyFill="1" applyBorder="1" applyAlignment="1">
      <alignment horizontal="center" vertical="center" textRotation="90"/>
    </xf>
    <xf numFmtId="0" fontId="18" fillId="3" borderId="10" xfId="0" applyFont="1" applyFill="1" applyBorder="1" applyAlignment="1">
      <alignment horizontal="center" vertical="center" textRotation="90"/>
    </xf>
    <xf numFmtId="0" fontId="17" fillId="3" borderId="42" xfId="0" applyFont="1" applyFill="1" applyBorder="1" applyAlignment="1">
      <alignment horizontal="center" vertical="center" textRotation="90"/>
    </xf>
    <xf numFmtId="0" fontId="17" fillId="3" borderId="43" xfId="0" applyFont="1" applyFill="1" applyBorder="1" applyAlignment="1">
      <alignment horizontal="center" vertical="center" textRotation="90"/>
    </xf>
    <xf numFmtId="0" fontId="17" fillId="3" borderId="44" xfId="0" applyFont="1" applyFill="1" applyBorder="1" applyAlignment="1">
      <alignment horizontal="center" vertical="center" textRotation="90"/>
    </xf>
    <xf numFmtId="0" fontId="17" fillId="3" borderId="5" xfId="0" applyFont="1" applyFill="1" applyBorder="1" applyAlignment="1">
      <alignment horizontal="center" vertical="center" textRotation="90"/>
    </xf>
    <xf numFmtId="0" fontId="17" fillId="3" borderId="19" xfId="0" applyFont="1" applyFill="1" applyBorder="1" applyAlignment="1">
      <alignment horizontal="center" vertical="center" textRotation="90"/>
    </xf>
    <xf numFmtId="0" fontId="17" fillId="3" borderId="10" xfId="0" applyFont="1" applyFill="1" applyBorder="1" applyAlignment="1">
      <alignment horizontal="center" vertical="center" textRotation="90"/>
    </xf>
    <xf numFmtId="165" fontId="19" fillId="4" borderId="38" xfId="0" applyNumberFormat="1" applyFont="1" applyFill="1" applyBorder="1" applyAlignment="1">
      <alignment horizontal="center" vertical="center" wrapText="1"/>
    </xf>
    <xf numFmtId="165" fontId="19" fillId="4" borderId="39" xfId="0" applyNumberFormat="1" applyFont="1" applyFill="1" applyBorder="1" applyAlignment="1">
      <alignment horizontal="center" vertical="center" wrapText="1"/>
    </xf>
    <xf numFmtId="165" fontId="19" fillId="4" borderId="48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49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2" fillId="6" borderId="34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7" xfId="0" applyFont="1" applyFill="1" applyBorder="1" applyAlignment="1">
      <alignment horizontal="center" vertical="center" wrapText="1"/>
    </xf>
    <xf numFmtId="164" fontId="1" fillId="4" borderId="25" xfId="0" applyNumberFormat="1" applyFont="1" applyFill="1" applyBorder="1" applyAlignment="1">
      <alignment horizontal="center" vertical="center"/>
    </xf>
    <xf numFmtId="164" fontId="1" fillId="4" borderId="48" xfId="0" applyNumberFormat="1" applyFont="1" applyFill="1" applyBorder="1" applyAlignment="1">
      <alignment horizontal="center" vertical="center"/>
    </xf>
    <xf numFmtId="0" fontId="2" fillId="3" borderId="0" xfId="0" applyFont="1" applyFill="1" applyAlignment="1"/>
    <xf numFmtId="0" fontId="3" fillId="3" borderId="0" xfId="0" applyFont="1" applyFill="1" applyAlignment="1"/>
    <xf numFmtId="0" fontId="4" fillId="4" borderId="0" xfId="0" applyFont="1" applyFill="1" applyAlignment="1">
      <alignment horizontal="center"/>
    </xf>
    <xf numFmtId="0" fontId="4" fillId="2" borderId="0" xfId="0" applyFont="1" applyFill="1" applyAlignment="1"/>
    <xf numFmtId="0" fontId="0" fillId="3" borderId="1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0" fontId="22" fillId="3" borderId="2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1" fillId="6" borderId="17" xfId="0" applyFont="1" applyFill="1" applyBorder="1" applyAlignment="1">
      <alignment horizontal="center"/>
    </xf>
    <xf numFmtId="0" fontId="1" fillId="6" borderId="55" xfId="0" applyFont="1" applyFill="1" applyBorder="1" applyAlignment="1">
      <alignment horizontal="center" wrapText="1"/>
    </xf>
    <xf numFmtId="0" fontId="1" fillId="6" borderId="26" xfId="0" applyFont="1" applyFill="1" applyBorder="1" applyAlignment="1">
      <alignment horizontal="center" wrapText="1"/>
    </xf>
    <xf numFmtId="0" fontId="1" fillId="6" borderId="24" xfId="0" applyFont="1" applyFill="1" applyBorder="1" applyAlignment="1">
      <alignment horizontal="center" wrapText="1"/>
    </xf>
    <xf numFmtId="0" fontId="1" fillId="6" borderId="40" xfId="0" applyFont="1" applyFill="1" applyBorder="1" applyAlignment="1">
      <alignment horizontal="center"/>
    </xf>
    <xf numFmtId="0" fontId="1" fillId="6" borderId="52" xfId="0" applyFont="1" applyFill="1" applyBorder="1" applyAlignment="1">
      <alignment horizontal="center"/>
    </xf>
    <xf numFmtId="0" fontId="1" fillId="6" borderId="50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 wrapText="1"/>
    </xf>
    <xf numFmtId="0" fontId="0" fillId="6" borderId="3" xfId="0" applyFont="1" applyFill="1" applyBorder="1" applyAlignment="1">
      <alignment horizontal="left" vertical="center" wrapText="1"/>
    </xf>
    <xf numFmtId="0" fontId="0" fillId="6" borderId="4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right"/>
    </xf>
    <xf numFmtId="0" fontId="1" fillId="3" borderId="20" xfId="0" applyFont="1" applyFill="1" applyBorder="1" applyAlignment="1">
      <alignment horizontal="right"/>
    </xf>
    <xf numFmtId="0" fontId="0" fillId="2" borderId="0" xfId="0" applyFill="1" applyAlignment="1"/>
    <xf numFmtId="0" fontId="11" fillId="3" borderId="0" xfId="0" applyFont="1" applyFill="1" applyAlignment="1">
      <alignment horizontal="left"/>
    </xf>
    <xf numFmtId="0" fontId="0" fillId="3" borderId="0" xfId="0" applyFill="1" applyAlignment="1"/>
    <xf numFmtId="0" fontId="0" fillId="4" borderId="0" xfId="0" applyFill="1" applyAlignment="1"/>
    <xf numFmtId="0" fontId="33" fillId="3" borderId="40" xfId="0" applyFont="1" applyFill="1" applyBorder="1" applyAlignment="1">
      <alignment horizontal="center"/>
    </xf>
    <xf numFmtId="0" fontId="0" fillId="3" borderId="41" xfId="0" applyFont="1" applyFill="1" applyBorder="1" applyAlignment="1">
      <alignment horizontal="center"/>
    </xf>
    <xf numFmtId="0" fontId="32" fillId="2" borderId="27" xfId="0" applyFont="1" applyFill="1" applyBorder="1" applyAlignment="1">
      <alignment horizontal="center" vertical="center" wrapText="1"/>
    </xf>
    <xf numFmtId="0" fontId="32" fillId="2" borderId="26" xfId="0" applyFont="1" applyFill="1" applyBorder="1" applyAlignment="1">
      <alignment horizontal="center" vertical="center" wrapText="1"/>
    </xf>
    <xf numFmtId="0" fontId="32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ajagop/AppData/Roaming/Microsoft/Excel/SC57x_Power_Estimation_Tool_Apps_Rev0%20(version%20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spkb.web.analog.com/Work/Griffin/Power_Characterization/BF60x_Power_Estimation_Tool_Rev03_11-05-201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Griffin\Power_Characterization\BF60x_Power_Estimation_Tool_Rev03_11-05-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spkb.web.analog.com/WORK/Post%20Silicon%20Validation/Griffin%20Validation/Power%20Estimation%20AppNote/SC58xx_Power_Estimation_Tool_Rev07-22-201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Post%20Silicon%20Validation\Griffin%20Validation\Power%20Estimation%20AppNote\SC58xx_Power_Estimation_Tool_Rev07-22-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spkb.web.analog.com/Work/Griffin/Power_Characterization/SC58x_Power_Estimation_Tool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Griffin\Power_Characterization\SC58x_Power_Estimation_To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Estimation"/>
      <sheetName val="VDD_INT Maximum Static Current"/>
      <sheetName val="VDD_INT Typical Static Current"/>
      <sheetName val="Core Activity Factors"/>
      <sheetName val="VDD_EXT Power Domain"/>
      <sheetName val="VDD_DMC Power Domain"/>
      <sheetName val="DMA_Usage"/>
      <sheetName val="GIGE"/>
      <sheetName val="USB"/>
      <sheetName val="MLB"/>
    </sheetNames>
    <sheetDataSet>
      <sheetData sheetId="0"/>
      <sheetData sheetId="1"/>
      <sheetData sheetId="2">
        <row r="5">
          <cell r="F5">
            <v>0.9</v>
          </cell>
          <cell r="G5">
            <v>0.95</v>
          </cell>
          <cell r="H5">
            <v>1</v>
          </cell>
          <cell r="I5">
            <v>1.05</v>
          </cell>
          <cell r="J5">
            <v>1.1000000000000001</v>
          </cell>
          <cell r="K5">
            <v>1.1499999999999999</v>
          </cell>
          <cell r="L5">
            <v>1.2</v>
          </cell>
          <cell r="M5">
            <v>1.25</v>
          </cell>
          <cell r="N5">
            <v>1.3</v>
          </cell>
        </row>
        <row r="6">
          <cell r="E6">
            <v>-40</v>
          </cell>
        </row>
        <row r="7">
          <cell r="E7">
            <v>-20</v>
          </cell>
        </row>
        <row r="8">
          <cell r="E8">
            <v>-10</v>
          </cell>
        </row>
        <row r="9">
          <cell r="E9">
            <v>0</v>
          </cell>
        </row>
        <row r="10">
          <cell r="E10">
            <v>10</v>
          </cell>
        </row>
        <row r="11">
          <cell r="E11">
            <v>25</v>
          </cell>
        </row>
        <row r="12">
          <cell r="E12">
            <v>40</v>
          </cell>
        </row>
        <row r="13">
          <cell r="E13">
            <v>55</v>
          </cell>
        </row>
        <row r="14">
          <cell r="E14">
            <v>70</v>
          </cell>
        </row>
        <row r="15">
          <cell r="E15">
            <v>85</v>
          </cell>
        </row>
        <row r="16">
          <cell r="E16">
            <v>100</v>
          </cell>
        </row>
        <row r="17">
          <cell r="E17">
            <v>105</v>
          </cell>
        </row>
        <row r="18">
          <cell r="E18">
            <v>115</v>
          </cell>
        </row>
        <row r="19">
          <cell r="E19">
            <v>125</v>
          </cell>
        </row>
        <row r="20">
          <cell r="E20">
            <v>133</v>
          </cell>
        </row>
        <row r="94">
          <cell r="B94" t="str">
            <v>Typical</v>
          </cell>
        </row>
        <row r="95">
          <cell r="B95" t="str">
            <v>Maximum</v>
          </cell>
        </row>
      </sheetData>
      <sheetData sheetId="3">
        <row r="6">
          <cell r="L6" t="str">
            <v>Clock_Gated</v>
          </cell>
          <cell r="M6">
            <v>0</v>
          </cell>
        </row>
        <row r="7">
          <cell r="C7" t="str">
            <v>Idle</v>
          </cell>
          <cell r="D7">
            <v>0.32</v>
          </cell>
          <cell r="L7" t="str">
            <v>Idle</v>
          </cell>
          <cell r="M7">
            <v>0.25</v>
          </cell>
        </row>
        <row r="8">
          <cell r="C8" t="str">
            <v>Nops</v>
          </cell>
          <cell r="D8">
            <v>0.55000000000000004</v>
          </cell>
          <cell r="L8" t="str">
            <v>Dhrystone</v>
          </cell>
          <cell r="M8">
            <v>0.66700000000000004</v>
          </cell>
        </row>
        <row r="9">
          <cell r="C9" t="str">
            <v>30-70</v>
          </cell>
          <cell r="D9">
            <v>0.75</v>
          </cell>
          <cell r="L9" t="str">
            <v>25-75</v>
          </cell>
          <cell r="M9">
            <v>0.5</v>
          </cell>
        </row>
        <row r="10">
          <cell r="C10" t="str">
            <v>50-50</v>
          </cell>
          <cell r="D10">
            <v>0.88</v>
          </cell>
          <cell r="L10" t="str">
            <v>50-50</v>
          </cell>
          <cell r="M10">
            <v>0.75</v>
          </cell>
        </row>
        <row r="11">
          <cell r="C11" t="str">
            <v>70-30 (Typical)</v>
          </cell>
          <cell r="D11">
            <v>1</v>
          </cell>
          <cell r="L11" t="str">
            <v>75-25 (Typical)</v>
          </cell>
          <cell r="M11">
            <v>1</v>
          </cell>
        </row>
        <row r="12">
          <cell r="C12" t="str">
            <v>100 (Peak)</v>
          </cell>
          <cell r="D12">
            <v>1.1299999999999999</v>
          </cell>
          <cell r="L12" t="str">
            <v>100 (Peak)</v>
          </cell>
          <cell r="M12">
            <v>1.2</v>
          </cell>
        </row>
      </sheetData>
      <sheetData sheetId="4"/>
      <sheetData sheetId="5"/>
      <sheetData sheetId="6"/>
      <sheetData sheetId="7">
        <row r="3">
          <cell r="C3" t="str">
            <v>NOT USED</v>
          </cell>
        </row>
        <row r="4">
          <cell r="C4" t="str">
            <v>USED</v>
          </cell>
        </row>
      </sheetData>
      <sheetData sheetId="8">
        <row r="3">
          <cell r="C3" t="str">
            <v>NOT USED</v>
          </cell>
          <cell r="D3">
            <v>0</v>
          </cell>
          <cell r="H3" t="str">
            <v>NOT USED</v>
          </cell>
          <cell r="I3">
            <v>0</v>
          </cell>
        </row>
        <row r="4">
          <cell r="C4" t="str">
            <v>SUSPEND-ON</v>
          </cell>
          <cell r="D4">
            <v>0.31</v>
          </cell>
          <cell r="H4" t="str">
            <v>SUSPEND-ON</v>
          </cell>
          <cell r="I4">
            <v>5.5E-2</v>
          </cell>
        </row>
        <row r="5">
          <cell r="C5" t="str">
            <v>HS-MODE</v>
          </cell>
          <cell r="D5">
            <v>9.6</v>
          </cell>
          <cell r="H5" t="str">
            <v>HS-MODE</v>
          </cell>
          <cell r="I5">
            <v>36.33</v>
          </cell>
        </row>
        <row r="6">
          <cell r="C6" t="str">
            <v>FS-MODE</v>
          </cell>
          <cell r="D6">
            <v>6.78</v>
          </cell>
          <cell r="H6" t="str">
            <v>FS-MODE</v>
          </cell>
          <cell r="I6">
            <v>14.68</v>
          </cell>
        </row>
      </sheetData>
      <sheetData sheetId="9">
        <row r="3">
          <cell r="C3" t="str">
            <v>NOT USED</v>
          </cell>
        </row>
        <row r="4">
          <cell r="C4" t="str">
            <v>USED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Estimation"/>
      <sheetName val="DMA Data Rate"/>
      <sheetName val="Typical Static Current"/>
      <sheetName val="Maximum Static Current"/>
      <sheetName val="Dynamic Current"/>
      <sheetName val="Dynamic Scaling Factors"/>
      <sheetName val="ClockSpecs"/>
      <sheetName val="Supporting Tables"/>
    </sheetNames>
    <sheetDataSet>
      <sheetData sheetId="0" refreshError="1"/>
      <sheetData sheetId="1" refreshError="1"/>
      <sheetData sheetId="2" refreshError="1">
        <row r="5">
          <cell r="D5">
            <v>1.19</v>
          </cell>
          <cell r="E5">
            <v>1.2</v>
          </cell>
          <cell r="F5">
            <v>1.2250000000000001</v>
          </cell>
          <cell r="G5">
            <v>1.25</v>
          </cell>
          <cell r="H5">
            <v>1.2749999999999999</v>
          </cell>
          <cell r="I5">
            <v>1.3</v>
          </cell>
          <cell r="J5">
            <v>1.32</v>
          </cell>
        </row>
        <row r="6">
          <cell r="C6">
            <v>-40</v>
          </cell>
          <cell r="D6">
            <v>0.57850000000000001</v>
          </cell>
          <cell r="E6">
            <v>0.625</v>
          </cell>
          <cell r="F6">
            <v>0.71799999999999997</v>
          </cell>
          <cell r="G6">
            <v>0.86899999999999999</v>
          </cell>
          <cell r="H6">
            <v>0.95799999999999996</v>
          </cell>
          <cell r="I6">
            <v>1.104123</v>
          </cell>
          <cell r="J6">
            <v>1.1687000000000001</v>
          </cell>
        </row>
        <row r="7">
          <cell r="C7">
            <v>-20</v>
          </cell>
          <cell r="D7">
            <v>1.086417282127031</v>
          </cell>
          <cell r="E7">
            <v>1.1785376692489999</v>
          </cell>
          <cell r="F7">
            <v>1.3112318211875</v>
          </cell>
          <cell r="G7">
            <v>1.40981237433193</v>
          </cell>
          <cell r="H7">
            <v>1.5322134485255601</v>
          </cell>
          <cell r="I7">
            <v>1.6620782504731</v>
          </cell>
          <cell r="J7">
            <v>1.8166249003186501</v>
          </cell>
        </row>
        <row r="8">
          <cell r="C8">
            <v>0</v>
          </cell>
          <cell r="D8">
            <v>1.9619527326440176</v>
          </cell>
          <cell r="E8">
            <v>2.1451234447330001</v>
          </cell>
          <cell r="F8">
            <v>2.2819992345126998</v>
          </cell>
          <cell r="G8">
            <v>2.5182312345928999</v>
          </cell>
          <cell r="H8">
            <v>2.8148858612200001</v>
          </cell>
          <cell r="I8">
            <v>3.1821599865439998</v>
          </cell>
          <cell r="J8">
            <v>3.3787741934410001</v>
          </cell>
        </row>
        <row r="9">
          <cell r="C9">
            <v>25</v>
          </cell>
          <cell r="D9">
            <v>4.0609999999999999</v>
          </cell>
          <cell r="E9">
            <v>4.2309999999999999</v>
          </cell>
          <cell r="F9">
            <v>4.4540251107828652</v>
          </cell>
          <cell r="G9">
            <v>5.0999999999999996</v>
          </cell>
          <cell r="H9">
            <v>5.4390000000000001</v>
          </cell>
          <cell r="I9">
            <v>5.9210000000000003</v>
          </cell>
          <cell r="J9">
            <v>6.2785714285714285</v>
          </cell>
        </row>
        <row r="10">
          <cell r="C10">
            <v>40</v>
          </cell>
          <cell r="D10">
            <v>6.8981189069423934</v>
          </cell>
          <cell r="E10">
            <v>7.307237813884786</v>
          </cell>
          <cell r="F10">
            <v>7.384453471196454</v>
          </cell>
          <cell r="G10">
            <v>8.3731905465288037</v>
          </cell>
          <cell r="H10">
            <v>8.4880723781388472</v>
          </cell>
          <cell r="I10">
            <v>9.218</v>
          </cell>
          <cell r="J10">
            <v>9.7450643776824037</v>
          </cell>
        </row>
        <row r="11">
          <cell r="C11">
            <v>55</v>
          </cell>
          <cell r="D11">
            <v>10.888976366322009</v>
          </cell>
          <cell r="E11">
            <v>11.265952732644017</v>
          </cell>
          <cell r="F11">
            <v>11.761262924667651</v>
          </cell>
          <cell r="G11">
            <v>12.59745199409158</v>
          </cell>
          <cell r="H11">
            <v>13.360192023633676</v>
          </cell>
          <cell r="I11">
            <v>13.853618906942392</v>
          </cell>
          <cell r="J11">
            <v>14.459023354564756</v>
          </cell>
        </row>
        <row r="12">
          <cell r="C12">
            <v>70</v>
          </cell>
          <cell r="D12">
            <v>17.570607090103397</v>
          </cell>
          <cell r="E12">
            <v>18.040214180206796</v>
          </cell>
          <cell r="F12">
            <v>18.382976366322008</v>
          </cell>
          <cell r="G12">
            <v>19.754025110782866</v>
          </cell>
          <cell r="H12">
            <v>21.352954209748894</v>
          </cell>
          <cell r="I12">
            <v>21.961262924667651</v>
          </cell>
          <cell r="J12">
            <v>23.426076555023926</v>
          </cell>
        </row>
        <row r="13">
          <cell r="C13">
            <v>85</v>
          </cell>
          <cell r="D13">
            <v>26.528286558345641</v>
          </cell>
          <cell r="E13">
            <v>27.251477104874446</v>
          </cell>
          <cell r="F13">
            <v>28.812740029542095</v>
          </cell>
          <cell r="G13">
            <v>30.562333825701618</v>
          </cell>
          <cell r="H13">
            <v>32.46635893648449</v>
          </cell>
          <cell r="I13">
            <v>33.607644017725256</v>
          </cell>
          <cell r="J13">
            <v>35.896578947368425</v>
          </cell>
        </row>
        <row r="14">
          <cell r="C14">
            <v>100</v>
          </cell>
          <cell r="D14">
            <v>39.849870753323486</v>
          </cell>
          <cell r="E14">
            <v>40.877215657311666</v>
          </cell>
          <cell r="F14">
            <v>43.009121122599701</v>
          </cell>
          <cell r="G14">
            <v>46.110999999999997</v>
          </cell>
          <cell r="H14">
            <v>48.100999999999999</v>
          </cell>
          <cell r="I14">
            <v>50.354025110782864</v>
          </cell>
          <cell r="J14">
            <v>53.311538461538461</v>
          </cell>
        </row>
        <row r="15">
          <cell r="C15">
            <v>105</v>
          </cell>
          <cell r="D15">
            <v>45.697370014771053</v>
          </cell>
          <cell r="E15">
            <v>46.6627400295421</v>
          </cell>
          <cell r="F15">
            <v>49.099741506646971</v>
          </cell>
          <cell r="G15">
            <v>52.921999999999997</v>
          </cell>
          <cell r="H15">
            <v>55.226144756277691</v>
          </cell>
          <cell r="I15">
            <v>58.233788774002953</v>
          </cell>
          <cell r="J15">
            <v>61.792897727272724</v>
          </cell>
        </row>
        <row r="16">
          <cell r="C16">
            <v>115</v>
          </cell>
          <cell r="D16">
            <v>60.231037666174295</v>
          </cell>
          <cell r="E16">
            <v>61.619977843426881</v>
          </cell>
          <cell r="F16">
            <v>64.78016986706055</v>
          </cell>
          <cell r="G16">
            <v>68.168242245199409</v>
          </cell>
          <cell r="H16">
            <v>71.782311669128504</v>
          </cell>
          <cell r="I16">
            <v>75.475480059084191</v>
          </cell>
          <cell r="J16">
            <v>79.747647058823532</v>
          </cell>
        </row>
        <row r="17">
          <cell r="C17">
            <v>125</v>
          </cell>
          <cell r="D17">
            <v>78.139420236336775</v>
          </cell>
          <cell r="E17">
            <v>79.737407680945338</v>
          </cell>
          <cell r="F17">
            <v>84.229098966026584</v>
          </cell>
          <cell r="G17">
            <v>87.617171344165442</v>
          </cell>
          <cell r="H17">
            <v>92.982717872968976</v>
          </cell>
          <cell r="I17">
            <v>97.854837518463796</v>
          </cell>
          <cell r="J17">
            <v>101.99406249999998</v>
          </cell>
        </row>
      </sheetData>
      <sheetData sheetId="3" refreshError="1">
        <row r="5">
          <cell r="D5">
            <v>1.19</v>
          </cell>
          <cell r="E5">
            <v>1.2</v>
          </cell>
          <cell r="F5">
            <v>1.2250000000000001</v>
          </cell>
          <cell r="G5">
            <v>1.25</v>
          </cell>
          <cell r="H5">
            <v>1.2749999999999999</v>
          </cell>
          <cell r="I5">
            <v>1.3</v>
          </cell>
          <cell r="J5">
            <v>1.32</v>
          </cell>
        </row>
        <row r="6">
          <cell r="C6">
            <v>-40</v>
          </cell>
          <cell r="D6">
            <v>1.6980000000000002</v>
          </cell>
          <cell r="E6">
            <v>1.8</v>
          </cell>
          <cell r="F6">
            <v>2.2000000000000002</v>
          </cell>
          <cell r="G6">
            <v>2.5</v>
          </cell>
          <cell r="H6">
            <v>2.7</v>
          </cell>
          <cell r="I6">
            <v>3.1</v>
          </cell>
          <cell r="J6">
            <v>3.4</v>
          </cell>
        </row>
        <row r="7">
          <cell r="C7">
            <v>-20</v>
          </cell>
          <cell r="D7">
            <v>4.0110000000000001</v>
          </cell>
          <cell r="E7">
            <v>4.2</v>
          </cell>
          <cell r="F7">
            <v>4.5999999999999996</v>
          </cell>
          <cell r="G7">
            <v>5.0999999999999996</v>
          </cell>
          <cell r="H7">
            <v>5.6</v>
          </cell>
          <cell r="I7">
            <v>6.2</v>
          </cell>
          <cell r="J7">
            <v>6.8</v>
          </cell>
        </row>
        <row r="8">
          <cell r="C8">
            <v>0</v>
          </cell>
          <cell r="D8">
            <v>8.4</v>
          </cell>
          <cell r="E8">
            <v>9</v>
          </cell>
          <cell r="F8">
            <v>9.6</v>
          </cell>
          <cell r="G8">
            <v>10.6</v>
          </cell>
          <cell r="H8">
            <v>11.5</v>
          </cell>
          <cell r="I8">
            <v>12.5</v>
          </cell>
          <cell r="J8">
            <v>13.4</v>
          </cell>
        </row>
        <row r="9">
          <cell r="C9">
            <v>25</v>
          </cell>
          <cell r="D9">
            <v>19</v>
          </cell>
          <cell r="E9">
            <v>19.8</v>
          </cell>
          <cell r="F9">
            <v>21.5</v>
          </cell>
          <cell r="G9">
            <v>23.2</v>
          </cell>
          <cell r="H9">
            <v>25.3</v>
          </cell>
          <cell r="I9">
            <v>27.2</v>
          </cell>
          <cell r="J9">
            <v>29</v>
          </cell>
        </row>
        <row r="10">
          <cell r="C10">
            <v>40</v>
          </cell>
          <cell r="D10">
            <v>29.9</v>
          </cell>
          <cell r="E10">
            <v>31.7</v>
          </cell>
          <cell r="F10">
            <v>34.4</v>
          </cell>
          <cell r="G10">
            <v>36.799999999999997</v>
          </cell>
          <cell r="H10">
            <v>40</v>
          </cell>
          <cell r="I10">
            <v>42.8</v>
          </cell>
          <cell r="J10">
            <v>45.4</v>
          </cell>
        </row>
        <row r="11">
          <cell r="C11">
            <v>55</v>
          </cell>
          <cell r="D11">
            <v>46.6</v>
          </cell>
          <cell r="E11">
            <v>48.9</v>
          </cell>
          <cell r="F11">
            <v>52.4</v>
          </cell>
          <cell r="G11">
            <v>56.4</v>
          </cell>
          <cell r="H11">
            <v>60.6</v>
          </cell>
          <cell r="I11">
            <v>65</v>
          </cell>
          <cell r="J11">
            <v>68.099999999999994</v>
          </cell>
        </row>
        <row r="12">
          <cell r="C12">
            <v>70</v>
          </cell>
          <cell r="D12">
            <v>66.400000000000006</v>
          </cell>
          <cell r="E12">
            <v>70.400000000000006</v>
          </cell>
          <cell r="F12">
            <v>75.5</v>
          </cell>
          <cell r="G12">
            <v>80.599999999999994</v>
          </cell>
          <cell r="H12">
            <v>86.2</v>
          </cell>
          <cell r="I12">
            <v>92.4</v>
          </cell>
          <cell r="J12">
            <v>97.9</v>
          </cell>
        </row>
        <row r="13">
          <cell r="C13">
            <v>85</v>
          </cell>
          <cell r="D13">
            <v>93.9</v>
          </cell>
          <cell r="E13">
            <v>99.3</v>
          </cell>
          <cell r="F13">
            <v>105.9</v>
          </cell>
          <cell r="G13">
            <v>113</v>
          </cell>
          <cell r="H13">
            <v>120.7</v>
          </cell>
          <cell r="I13">
            <v>128.9</v>
          </cell>
          <cell r="J13">
            <v>136.4</v>
          </cell>
        </row>
        <row r="14">
          <cell r="C14">
            <v>100</v>
          </cell>
          <cell r="D14">
            <v>137.19999999999999</v>
          </cell>
          <cell r="E14">
            <v>144.19999999999999</v>
          </cell>
          <cell r="F14">
            <v>153.6</v>
          </cell>
          <cell r="G14">
            <v>163.4</v>
          </cell>
          <cell r="H14">
            <v>173.9</v>
          </cell>
          <cell r="I14">
            <v>185.1</v>
          </cell>
          <cell r="J14">
            <v>194.1</v>
          </cell>
        </row>
        <row r="15">
          <cell r="C15">
            <v>105</v>
          </cell>
          <cell r="D15">
            <v>153.80000000000001</v>
          </cell>
          <cell r="E15">
            <v>162.4</v>
          </cell>
          <cell r="F15">
            <v>172.5</v>
          </cell>
          <cell r="G15">
            <v>183.4</v>
          </cell>
          <cell r="H15">
            <v>195.2</v>
          </cell>
          <cell r="I15">
            <v>207.5</v>
          </cell>
          <cell r="J15">
            <v>217.5</v>
          </cell>
        </row>
        <row r="16">
          <cell r="C16">
            <v>115</v>
          </cell>
          <cell r="D16">
            <v>193.3</v>
          </cell>
          <cell r="E16">
            <v>203.7</v>
          </cell>
          <cell r="F16">
            <v>216.2</v>
          </cell>
          <cell r="G16">
            <v>229.5</v>
          </cell>
          <cell r="H16">
            <v>243.9</v>
          </cell>
          <cell r="I16">
            <v>258.60000000000002</v>
          </cell>
          <cell r="J16">
            <v>271.10000000000002</v>
          </cell>
        </row>
        <row r="17">
          <cell r="C17">
            <v>125</v>
          </cell>
          <cell r="D17">
            <v>236.1</v>
          </cell>
          <cell r="E17">
            <v>247.2</v>
          </cell>
          <cell r="F17">
            <v>261.8</v>
          </cell>
          <cell r="G17">
            <v>277.3</v>
          </cell>
          <cell r="H17">
            <v>294</v>
          </cell>
          <cell r="I17">
            <v>311.89999999999998</v>
          </cell>
          <cell r="J17">
            <v>326.39999999999998</v>
          </cell>
        </row>
      </sheetData>
      <sheetData sheetId="4" refreshError="1">
        <row r="6">
          <cell r="C6">
            <v>500</v>
          </cell>
          <cell r="D6">
            <v>97.883925000000005</v>
          </cell>
          <cell r="E6">
            <v>98.8</v>
          </cell>
          <cell r="F6">
            <v>101.5</v>
          </cell>
          <cell r="G6">
            <v>103.9</v>
          </cell>
          <cell r="H6">
            <v>106.7</v>
          </cell>
          <cell r="I6">
            <v>109.3</v>
          </cell>
          <cell r="J6">
            <v>110.8</v>
          </cell>
        </row>
        <row r="7">
          <cell r="C7">
            <v>450</v>
          </cell>
          <cell r="D7">
            <v>88.629671774193554</v>
          </cell>
          <cell r="E7">
            <v>89.5</v>
          </cell>
          <cell r="F7">
            <v>91.9</v>
          </cell>
          <cell r="G7">
            <v>94.1</v>
          </cell>
          <cell r="H7">
            <v>96.7</v>
          </cell>
          <cell r="I7">
            <v>98.9</v>
          </cell>
          <cell r="J7">
            <v>100.6</v>
          </cell>
        </row>
        <row r="8">
          <cell r="C8">
            <v>400</v>
          </cell>
          <cell r="D8">
            <v>79.288905645161293</v>
          </cell>
          <cell r="E8">
            <v>80.099999999999994</v>
          </cell>
          <cell r="F8">
            <v>82.2</v>
          </cell>
          <cell r="G8">
            <v>84.3</v>
          </cell>
          <cell r="H8">
            <v>86.5</v>
          </cell>
          <cell r="I8">
            <v>88.6</v>
          </cell>
          <cell r="J8">
            <v>90.1</v>
          </cell>
        </row>
        <row r="9">
          <cell r="C9">
            <v>350</v>
          </cell>
          <cell r="D9">
            <v>69.975459274193568</v>
          </cell>
          <cell r="E9">
            <v>70.7</v>
          </cell>
          <cell r="F9">
            <v>72.5</v>
          </cell>
          <cell r="G9">
            <v>74.400000000000006</v>
          </cell>
          <cell r="H9">
            <v>76.3</v>
          </cell>
          <cell r="I9">
            <v>78.3</v>
          </cell>
          <cell r="J9">
            <v>79.400000000000006</v>
          </cell>
        </row>
        <row r="10">
          <cell r="C10">
            <v>300</v>
          </cell>
          <cell r="D10">
            <v>60.623948790322601</v>
          </cell>
          <cell r="E10">
            <v>61.2</v>
          </cell>
          <cell r="F10">
            <v>63</v>
          </cell>
          <cell r="G10">
            <v>64.599999999999994</v>
          </cell>
          <cell r="H10">
            <v>66.3</v>
          </cell>
          <cell r="I10">
            <v>68</v>
          </cell>
          <cell r="J10">
            <v>69.099999999999994</v>
          </cell>
        </row>
        <row r="11">
          <cell r="C11">
            <v>250</v>
          </cell>
          <cell r="D11">
            <v>51.282555241935484</v>
          </cell>
          <cell r="E11">
            <v>51.8</v>
          </cell>
          <cell r="F11">
            <v>53.2</v>
          </cell>
          <cell r="G11">
            <v>54.7</v>
          </cell>
          <cell r="H11">
            <v>56.3</v>
          </cell>
          <cell r="I11">
            <v>57.6</v>
          </cell>
          <cell r="J11">
            <v>58.5</v>
          </cell>
        </row>
        <row r="12">
          <cell r="C12">
            <v>200</v>
          </cell>
          <cell r="D12">
            <v>41.952318548387105</v>
          </cell>
          <cell r="E12">
            <v>42.4</v>
          </cell>
          <cell r="F12">
            <v>43.6</v>
          </cell>
          <cell r="G12">
            <v>44.8</v>
          </cell>
          <cell r="H12">
            <v>46</v>
          </cell>
          <cell r="I12">
            <v>47.2</v>
          </cell>
          <cell r="J12">
            <v>48.2</v>
          </cell>
        </row>
        <row r="13">
          <cell r="C13">
            <v>150</v>
          </cell>
          <cell r="D13">
            <v>32.542851209677423</v>
          </cell>
          <cell r="E13">
            <v>32.9</v>
          </cell>
          <cell r="F13">
            <v>34</v>
          </cell>
          <cell r="G13">
            <v>34.799999999999997</v>
          </cell>
          <cell r="H13">
            <v>35.9</v>
          </cell>
          <cell r="I13">
            <v>37</v>
          </cell>
          <cell r="J13">
            <v>37.4</v>
          </cell>
        </row>
        <row r="14">
          <cell r="C14">
            <v>100</v>
          </cell>
          <cell r="D14">
            <v>23.235032258064521</v>
          </cell>
          <cell r="E14">
            <v>23.5</v>
          </cell>
          <cell r="F14">
            <v>24.2</v>
          </cell>
          <cell r="G14">
            <v>25</v>
          </cell>
          <cell r="H14">
            <v>25.7</v>
          </cell>
          <cell r="I14">
            <v>26.5</v>
          </cell>
          <cell r="J14">
            <v>26.9</v>
          </cell>
        </row>
      </sheetData>
      <sheetData sheetId="5" refreshError="1">
        <row r="4">
          <cell r="C4" t="str">
            <v>Full-on Peak</v>
          </cell>
          <cell r="D4">
            <v>1.34</v>
          </cell>
        </row>
        <row r="5">
          <cell r="C5" t="str">
            <v>Full-on High</v>
          </cell>
          <cell r="D5">
            <v>1.25</v>
          </cell>
        </row>
        <row r="6">
          <cell r="C6" t="str">
            <v>Full-on Typical</v>
          </cell>
          <cell r="D6">
            <v>1</v>
          </cell>
        </row>
        <row r="7">
          <cell r="C7" t="str">
            <v>Full-on App</v>
          </cell>
          <cell r="D7">
            <v>0.86</v>
          </cell>
        </row>
        <row r="8">
          <cell r="C8" t="str">
            <v>Full-on NOP</v>
          </cell>
          <cell r="D8">
            <v>0.72</v>
          </cell>
        </row>
        <row r="9">
          <cell r="C9" t="str">
            <v>Full-on Idle</v>
          </cell>
          <cell r="D9">
            <v>0.14000000000000001</v>
          </cell>
        </row>
        <row r="10">
          <cell r="C10" t="str">
            <v>Disabled</v>
          </cell>
          <cell r="D10">
            <v>0</v>
          </cell>
        </row>
      </sheetData>
      <sheetData sheetId="6" refreshError="1">
        <row r="4">
          <cell r="E4">
            <v>250</v>
          </cell>
        </row>
        <row r="5">
          <cell r="E5">
            <v>125</v>
          </cell>
        </row>
        <row r="6">
          <cell r="E6">
            <v>125</v>
          </cell>
        </row>
        <row r="7">
          <cell r="E7">
            <v>250</v>
          </cell>
        </row>
      </sheetData>
      <sheetData sheetId="7" refreshError="1">
        <row r="4">
          <cell r="B4" t="str">
            <v>Full-On</v>
          </cell>
        </row>
        <row r="5">
          <cell r="B5" t="str">
            <v>Hibernate (Typical)</v>
          </cell>
        </row>
        <row r="8">
          <cell r="B8" t="str">
            <v xml:space="preserve">YES </v>
          </cell>
          <cell r="C8">
            <v>5</v>
          </cell>
          <cell r="D8">
            <v>30</v>
          </cell>
        </row>
        <row r="9">
          <cell r="B9" t="str">
            <v>NO</v>
          </cell>
          <cell r="C9">
            <v>0</v>
          </cell>
          <cell r="D9">
            <v>0</v>
          </cell>
        </row>
        <row r="13">
          <cell r="B13" t="str">
            <v>High Activity</v>
          </cell>
          <cell r="C13">
            <v>42.424242424242422</v>
          </cell>
        </row>
        <row r="14">
          <cell r="B14" t="str">
            <v>Medium Activity</v>
          </cell>
          <cell r="C14">
            <v>20</v>
          </cell>
        </row>
        <row r="15">
          <cell r="B15" t="str">
            <v>NOT USED</v>
          </cell>
          <cell r="C15">
            <v>0</v>
          </cell>
        </row>
        <row r="22">
          <cell r="B22" t="str">
            <v>Maximum Power</v>
          </cell>
        </row>
        <row r="23">
          <cell r="B23" t="str">
            <v>Typical Power</v>
          </cell>
        </row>
        <row r="30">
          <cell r="D30">
            <v>1.8</v>
          </cell>
          <cell r="E30">
            <v>1.9</v>
          </cell>
        </row>
        <row r="31">
          <cell r="D31">
            <v>3.3</v>
          </cell>
          <cell r="E31">
            <v>3.47</v>
          </cell>
        </row>
        <row r="32">
          <cell r="D32">
            <v>3.3</v>
          </cell>
          <cell r="E32">
            <v>3.47</v>
          </cell>
        </row>
        <row r="35">
          <cell r="C35">
            <v>4</v>
          </cell>
        </row>
        <row r="36">
          <cell r="C36">
            <v>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Estimation"/>
      <sheetName val="DMA Data Rate"/>
      <sheetName val="Typical Static Current"/>
      <sheetName val="Maximum Static Current"/>
      <sheetName val="Dynamic Current"/>
      <sheetName val="Dynamic Scaling Factors"/>
      <sheetName val="ClockSpecs"/>
      <sheetName val="Supporting Tables"/>
    </sheetNames>
    <sheetDataSet>
      <sheetData sheetId="0" refreshError="1"/>
      <sheetData sheetId="1" refreshError="1"/>
      <sheetData sheetId="2" refreshError="1">
        <row r="5">
          <cell r="D5">
            <v>1.19</v>
          </cell>
          <cell r="E5">
            <v>1.2</v>
          </cell>
          <cell r="F5">
            <v>1.2250000000000001</v>
          </cell>
          <cell r="G5">
            <v>1.25</v>
          </cell>
          <cell r="H5">
            <v>1.2749999999999999</v>
          </cell>
          <cell r="I5">
            <v>1.3</v>
          </cell>
          <cell r="J5">
            <v>1.32</v>
          </cell>
        </row>
        <row r="6">
          <cell r="C6">
            <v>-40</v>
          </cell>
          <cell r="D6">
            <v>0.57850000000000001</v>
          </cell>
          <cell r="E6">
            <v>0.625</v>
          </cell>
          <cell r="F6">
            <v>0.71799999999999997</v>
          </cell>
          <cell r="G6">
            <v>0.86899999999999999</v>
          </cell>
          <cell r="H6">
            <v>0.95799999999999996</v>
          </cell>
          <cell r="I6">
            <v>1.104123</v>
          </cell>
          <cell r="J6">
            <v>1.1687000000000001</v>
          </cell>
        </row>
        <row r="7">
          <cell r="C7">
            <v>-20</v>
          </cell>
          <cell r="D7">
            <v>1.086417282127031</v>
          </cell>
          <cell r="E7">
            <v>1.1785376692489999</v>
          </cell>
          <cell r="F7">
            <v>1.3112318211875</v>
          </cell>
          <cell r="G7">
            <v>1.40981237433193</v>
          </cell>
          <cell r="H7">
            <v>1.5322134485255601</v>
          </cell>
          <cell r="I7">
            <v>1.6620782504731</v>
          </cell>
          <cell r="J7">
            <v>1.8166249003186501</v>
          </cell>
        </row>
        <row r="8">
          <cell r="C8">
            <v>0</v>
          </cell>
          <cell r="D8">
            <v>1.9619527326440176</v>
          </cell>
          <cell r="E8">
            <v>2.1451234447330001</v>
          </cell>
          <cell r="F8">
            <v>2.2819992345126998</v>
          </cell>
          <cell r="G8">
            <v>2.5182312345928999</v>
          </cell>
          <cell r="H8">
            <v>2.8148858612200001</v>
          </cell>
          <cell r="I8">
            <v>3.1821599865439998</v>
          </cell>
          <cell r="J8">
            <v>3.3787741934410001</v>
          </cell>
        </row>
        <row r="9">
          <cell r="C9">
            <v>25</v>
          </cell>
          <cell r="D9">
            <v>4.0609999999999999</v>
          </cell>
          <cell r="E9">
            <v>4.2309999999999999</v>
          </cell>
          <cell r="F9">
            <v>4.4540251107828652</v>
          </cell>
          <cell r="G9">
            <v>5.0999999999999996</v>
          </cell>
          <cell r="H9">
            <v>5.4390000000000001</v>
          </cell>
          <cell r="I9">
            <v>5.9210000000000003</v>
          </cell>
          <cell r="J9">
            <v>6.2785714285714285</v>
          </cell>
        </row>
        <row r="10">
          <cell r="C10">
            <v>40</v>
          </cell>
          <cell r="D10">
            <v>6.8981189069423934</v>
          </cell>
          <cell r="E10">
            <v>7.307237813884786</v>
          </cell>
          <cell r="F10">
            <v>7.384453471196454</v>
          </cell>
          <cell r="G10">
            <v>8.3731905465288037</v>
          </cell>
          <cell r="H10">
            <v>8.4880723781388472</v>
          </cell>
          <cell r="I10">
            <v>9.218</v>
          </cell>
          <cell r="J10">
            <v>9.7450643776824037</v>
          </cell>
        </row>
        <row r="11">
          <cell r="C11">
            <v>55</v>
          </cell>
          <cell r="D11">
            <v>10.888976366322009</v>
          </cell>
          <cell r="E11">
            <v>11.265952732644017</v>
          </cell>
          <cell r="F11">
            <v>11.761262924667651</v>
          </cell>
          <cell r="G11">
            <v>12.59745199409158</v>
          </cell>
          <cell r="H11">
            <v>13.360192023633676</v>
          </cell>
          <cell r="I11">
            <v>13.853618906942392</v>
          </cell>
          <cell r="J11">
            <v>14.459023354564756</v>
          </cell>
        </row>
        <row r="12">
          <cell r="C12">
            <v>70</v>
          </cell>
          <cell r="D12">
            <v>17.570607090103397</v>
          </cell>
          <cell r="E12">
            <v>18.040214180206796</v>
          </cell>
          <cell r="F12">
            <v>18.382976366322008</v>
          </cell>
          <cell r="G12">
            <v>19.754025110782866</v>
          </cell>
          <cell r="H12">
            <v>21.352954209748894</v>
          </cell>
          <cell r="I12">
            <v>21.961262924667651</v>
          </cell>
          <cell r="J12">
            <v>23.426076555023926</v>
          </cell>
        </row>
        <row r="13">
          <cell r="C13">
            <v>85</v>
          </cell>
          <cell r="D13">
            <v>26.528286558345641</v>
          </cell>
          <cell r="E13">
            <v>27.251477104874446</v>
          </cell>
          <cell r="F13">
            <v>28.812740029542095</v>
          </cell>
          <cell r="G13">
            <v>30.562333825701618</v>
          </cell>
          <cell r="H13">
            <v>32.46635893648449</v>
          </cell>
          <cell r="I13">
            <v>33.607644017725256</v>
          </cell>
          <cell r="J13">
            <v>35.896578947368425</v>
          </cell>
        </row>
        <row r="14">
          <cell r="C14">
            <v>100</v>
          </cell>
          <cell r="D14">
            <v>39.849870753323486</v>
          </cell>
          <cell r="E14">
            <v>40.877215657311666</v>
          </cell>
          <cell r="F14">
            <v>43.009121122599701</v>
          </cell>
          <cell r="G14">
            <v>46.110999999999997</v>
          </cell>
          <cell r="H14">
            <v>48.100999999999999</v>
          </cell>
          <cell r="I14">
            <v>50.354025110782864</v>
          </cell>
          <cell r="J14">
            <v>53.311538461538461</v>
          </cell>
        </row>
        <row r="15">
          <cell r="C15">
            <v>105</v>
          </cell>
          <cell r="D15">
            <v>45.697370014771053</v>
          </cell>
          <cell r="E15">
            <v>46.6627400295421</v>
          </cell>
          <cell r="F15">
            <v>49.099741506646971</v>
          </cell>
          <cell r="G15">
            <v>52.921999999999997</v>
          </cell>
          <cell r="H15">
            <v>55.226144756277691</v>
          </cell>
          <cell r="I15">
            <v>58.233788774002953</v>
          </cell>
          <cell r="J15">
            <v>61.792897727272724</v>
          </cell>
        </row>
        <row r="16">
          <cell r="C16">
            <v>115</v>
          </cell>
          <cell r="D16">
            <v>60.231037666174295</v>
          </cell>
          <cell r="E16">
            <v>61.619977843426881</v>
          </cell>
          <cell r="F16">
            <v>64.78016986706055</v>
          </cell>
          <cell r="G16">
            <v>68.168242245199409</v>
          </cell>
          <cell r="H16">
            <v>71.782311669128504</v>
          </cell>
          <cell r="I16">
            <v>75.475480059084191</v>
          </cell>
          <cell r="J16">
            <v>79.747647058823532</v>
          </cell>
        </row>
        <row r="17">
          <cell r="C17">
            <v>125</v>
          </cell>
          <cell r="D17">
            <v>78.139420236336775</v>
          </cell>
          <cell r="E17">
            <v>79.737407680945338</v>
          </cell>
          <cell r="F17">
            <v>84.229098966026584</v>
          </cell>
          <cell r="G17">
            <v>87.617171344165442</v>
          </cell>
          <cell r="H17">
            <v>92.982717872968976</v>
          </cell>
          <cell r="I17">
            <v>97.854837518463796</v>
          </cell>
          <cell r="J17">
            <v>101.99406249999998</v>
          </cell>
        </row>
      </sheetData>
      <sheetData sheetId="3" refreshError="1">
        <row r="5">
          <cell r="D5">
            <v>1.19</v>
          </cell>
          <cell r="E5">
            <v>1.2</v>
          </cell>
          <cell r="F5">
            <v>1.2250000000000001</v>
          </cell>
          <cell r="G5">
            <v>1.25</v>
          </cell>
          <cell r="H5">
            <v>1.2749999999999999</v>
          </cell>
          <cell r="I5">
            <v>1.3</v>
          </cell>
          <cell r="J5">
            <v>1.32</v>
          </cell>
        </row>
        <row r="6">
          <cell r="C6">
            <v>-40</v>
          </cell>
          <cell r="D6">
            <v>1.6980000000000002</v>
          </cell>
          <cell r="E6">
            <v>1.8</v>
          </cell>
          <cell r="F6">
            <v>2.2000000000000002</v>
          </cell>
          <cell r="G6">
            <v>2.5</v>
          </cell>
          <cell r="H6">
            <v>2.7</v>
          </cell>
          <cell r="I6">
            <v>3.1</v>
          </cell>
          <cell r="J6">
            <v>3.4</v>
          </cell>
        </row>
        <row r="7">
          <cell r="C7">
            <v>-20</v>
          </cell>
          <cell r="D7">
            <v>4.0110000000000001</v>
          </cell>
          <cell r="E7">
            <v>4.2</v>
          </cell>
          <cell r="F7">
            <v>4.5999999999999996</v>
          </cell>
          <cell r="G7">
            <v>5.0999999999999996</v>
          </cell>
          <cell r="H7">
            <v>5.6</v>
          </cell>
          <cell r="I7">
            <v>6.2</v>
          </cell>
          <cell r="J7">
            <v>6.8</v>
          </cell>
        </row>
        <row r="8">
          <cell r="C8">
            <v>0</v>
          </cell>
          <cell r="D8">
            <v>8.4</v>
          </cell>
          <cell r="E8">
            <v>9</v>
          </cell>
          <cell r="F8">
            <v>9.6</v>
          </cell>
          <cell r="G8">
            <v>10.6</v>
          </cell>
          <cell r="H8">
            <v>11.5</v>
          </cell>
          <cell r="I8">
            <v>12.5</v>
          </cell>
          <cell r="J8">
            <v>13.4</v>
          </cell>
        </row>
        <row r="9">
          <cell r="C9">
            <v>25</v>
          </cell>
          <cell r="D9">
            <v>19</v>
          </cell>
          <cell r="E9">
            <v>19.8</v>
          </cell>
          <cell r="F9">
            <v>21.5</v>
          </cell>
          <cell r="G9">
            <v>23.2</v>
          </cell>
          <cell r="H9">
            <v>25.3</v>
          </cell>
          <cell r="I9">
            <v>27.2</v>
          </cell>
          <cell r="J9">
            <v>29</v>
          </cell>
        </row>
        <row r="10">
          <cell r="C10">
            <v>40</v>
          </cell>
          <cell r="D10">
            <v>29.9</v>
          </cell>
          <cell r="E10">
            <v>31.7</v>
          </cell>
          <cell r="F10">
            <v>34.4</v>
          </cell>
          <cell r="G10">
            <v>36.799999999999997</v>
          </cell>
          <cell r="H10">
            <v>40</v>
          </cell>
          <cell r="I10">
            <v>42.8</v>
          </cell>
          <cell r="J10">
            <v>45.4</v>
          </cell>
        </row>
        <row r="11">
          <cell r="C11">
            <v>55</v>
          </cell>
          <cell r="D11">
            <v>46.6</v>
          </cell>
          <cell r="E11">
            <v>48.9</v>
          </cell>
          <cell r="F11">
            <v>52.4</v>
          </cell>
          <cell r="G11">
            <v>56.4</v>
          </cell>
          <cell r="H11">
            <v>60.6</v>
          </cell>
          <cell r="I11">
            <v>65</v>
          </cell>
          <cell r="J11">
            <v>68.099999999999994</v>
          </cell>
        </row>
        <row r="12">
          <cell r="C12">
            <v>70</v>
          </cell>
          <cell r="D12">
            <v>66.400000000000006</v>
          </cell>
          <cell r="E12">
            <v>70.400000000000006</v>
          </cell>
          <cell r="F12">
            <v>75.5</v>
          </cell>
          <cell r="G12">
            <v>80.599999999999994</v>
          </cell>
          <cell r="H12">
            <v>86.2</v>
          </cell>
          <cell r="I12">
            <v>92.4</v>
          </cell>
          <cell r="J12">
            <v>97.9</v>
          </cell>
        </row>
        <row r="13">
          <cell r="C13">
            <v>85</v>
          </cell>
          <cell r="D13">
            <v>93.9</v>
          </cell>
          <cell r="E13">
            <v>99.3</v>
          </cell>
          <cell r="F13">
            <v>105.9</v>
          </cell>
          <cell r="G13">
            <v>113</v>
          </cell>
          <cell r="H13">
            <v>120.7</v>
          </cell>
          <cell r="I13">
            <v>128.9</v>
          </cell>
          <cell r="J13">
            <v>136.4</v>
          </cell>
        </row>
        <row r="14">
          <cell r="C14">
            <v>100</v>
          </cell>
          <cell r="D14">
            <v>137.19999999999999</v>
          </cell>
          <cell r="E14">
            <v>144.19999999999999</v>
          </cell>
          <cell r="F14">
            <v>153.6</v>
          </cell>
          <cell r="G14">
            <v>163.4</v>
          </cell>
          <cell r="H14">
            <v>173.9</v>
          </cell>
          <cell r="I14">
            <v>185.1</v>
          </cell>
          <cell r="J14">
            <v>194.1</v>
          </cell>
        </row>
        <row r="15">
          <cell r="C15">
            <v>105</v>
          </cell>
          <cell r="D15">
            <v>153.80000000000001</v>
          </cell>
          <cell r="E15">
            <v>162.4</v>
          </cell>
          <cell r="F15">
            <v>172.5</v>
          </cell>
          <cell r="G15">
            <v>183.4</v>
          </cell>
          <cell r="H15">
            <v>195.2</v>
          </cell>
          <cell r="I15">
            <v>207.5</v>
          </cell>
          <cell r="J15">
            <v>217.5</v>
          </cell>
        </row>
        <row r="16">
          <cell r="C16">
            <v>115</v>
          </cell>
          <cell r="D16">
            <v>193.3</v>
          </cell>
          <cell r="E16">
            <v>203.7</v>
          </cell>
          <cell r="F16">
            <v>216.2</v>
          </cell>
          <cell r="G16">
            <v>229.5</v>
          </cell>
          <cell r="H16">
            <v>243.9</v>
          </cell>
          <cell r="I16">
            <v>258.60000000000002</v>
          </cell>
          <cell r="J16">
            <v>271.10000000000002</v>
          </cell>
        </row>
        <row r="17">
          <cell r="C17">
            <v>125</v>
          </cell>
          <cell r="D17">
            <v>236.1</v>
          </cell>
          <cell r="E17">
            <v>247.2</v>
          </cell>
          <cell r="F17">
            <v>261.8</v>
          </cell>
          <cell r="G17">
            <v>277.3</v>
          </cell>
          <cell r="H17">
            <v>294</v>
          </cell>
          <cell r="I17">
            <v>311.89999999999998</v>
          </cell>
          <cell r="J17">
            <v>326.39999999999998</v>
          </cell>
        </row>
      </sheetData>
      <sheetData sheetId="4" refreshError="1">
        <row r="6">
          <cell r="C6">
            <v>500</v>
          </cell>
          <cell r="D6">
            <v>97.883925000000005</v>
          </cell>
          <cell r="E6">
            <v>98.8</v>
          </cell>
          <cell r="F6">
            <v>101.5</v>
          </cell>
          <cell r="G6">
            <v>103.9</v>
          </cell>
          <cell r="H6">
            <v>106.7</v>
          </cell>
          <cell r="I6">
            <v>109.3</v>
          </cell>
          <cell r="J6">
            <v>110.8</v>
          </cell>
        </row>
        <row r="7">
          <cell r="C7">
            <v>450</v>
          </cell>
          <cell r="D7">
            <v>88.629671774193554</v>
          </cell>
          <cell r="E7">
            <v>89.5</v>
          </cell>
          <cell r="F7">
            <v>91.9</v>
          </cell>
          <cell r="G7">
            <v>94.1</v>
          </cell>
          <cell r="H7">
            <v>96.7</v>
          </cell>
          <cell r="I7">
            <v>98.9</v>
          </cell>
          <cell r="J7">
            <v>100.6</v>
          </cell>
        </row>
        <row r="8">
          <cell r="C8">
            <v>400</v>
          </cell>
          <cell r="D8">
            <v>79.288905645161293</v>
          </cell>
          <cell r="E8">
            <v>80.099999999999994</v>
          </cell>
          <cell r="F8">
            <v>82.2</v>
          </cell>
          <cell r="G8">
            <v>84.3</v>
          </cell>
          <cell r="H8">
            <v>86.5</v>
          </cell>
          <cell r="I8">
            <v>88.6</v>
          </cell>
          <cell r="J8">
            <v>90.1</v>
          </cell>
        </row>
        <row r="9">
          <cell r="C9">
            <v>350</v>
          </cell>
          <cell r="D9">
            <v>69.975459274193568</v>
          </cell>
          <cell r="E9">
            <v>70.7</v>
          </cell>
          <cell r="F9">
            <v>72.5</v>
          </cell>
          <cell r="G9">
            <v>74.400000000000006</v>
          </cell>
          <cell r="H9">
            <v>76.3</v>
          </cell>
          <cell r="I9">
            <v>78.3</v>
          </cell>
          <cell r="J9">
            <v>79.400000000000006</v>
          </cell>
        </row>
        <row r="10">
          <cell r="C10">
            <v>300</v>
          </cell>
          <cell r="D10">
            <v>60.623948790322601</v>
          </cell>
          <cell r="E10">
            <v>61.2</v>
          </cell>
          <cell r="F10">
            <v>63</v>
          </cell>
          <cell r="G10">
            <v>64.599999999999994</v>
          </cell>
          <cell r="H10">
            <v>66.3</v>
          </cell>
          <cell r="I10">
            <v>68</v>
          </cell>
          <cell r="J10">
            <v>69.099999999999994</v>
          </cell>
        </row>
        <row r="11">
          <cell r="C11">
            <v>250</v>
          </cell>
          <cell r="D11">
            <v>51.282555241935484</v>
          </cell>
          <cell r="E11">
            <v>51.8</v>
          </cell>
          <cell r="F11">
            <v>53.2</v>
          </cell>
          <cell r="G11">
            <v>54.7</v>
          </cell>
          <cell r="H11">
            <v>56.3</v>
          </cell>
          <cell r="I11">
            <v>57.6</v>
          </cell>
          <cell r="J11">
            <v>58.5</v>
          </cell>
        </row>
        <row r="12">
          <cell r="C12">
            <v>200</v>
          </cell>
          <cell r="D12">
            <v>41.952318548387105</v>
          </cell>
          <cell r="E12">
            <v>42.4</v>
          </cell>
          <cell r="F12">
            <v>43.6</v>
          </cell>
          <cell r="G12">
            <v>44.8</v>
          </cell>
          <cell r="H12">
            <v>46</v>
          </cell>
          <cell r="I12">
            <v>47.2</v>
          </cell>
          <cell r="J12">
            <v>48.2</v>
          </cell>
        </row>
        <row r="13">
          <cell r="C13">
            <v>150</v>
          </cell>
          <cell r="D13">
            <v>32.542851209677423</v>
          </cell>
          <cell r="E13">
            <v>32.9</v>
          </cell>
          <cell r="F13">
            <v>34</v>
          </cell>
          <cell r="G13">
            <v>34.799999999999997</v>
          </cell>
          <cell r="H13">
            <v>35.9</v>
          </cell>
          <cell r="I13">
            <v>37</v>
          </cell>
          <cell r="J13">
            <v>37.4</v>
          </cell>
        </row>
        <row r="14">
          <cell r="C14">
            <v>100</v>
          </cell>
          <cell r="D14">
            <v>23.235032258064521</v>
          </cell>
          <cell r="E14">
            <v>23.5</v>
          </cell>
          <cell r="F14">
            <v>24.2</v>
          </cell>
          <cell r="G14">
            <v>25</v>
          </cell>
          <cell r="H14">
            <v>25.7</v>
          </cell>
          <cell r="I14">
            <v>26.5</v>
          </cell>
          <cell r="J14">
            <v>26.9</v>
          </cell>
        </row>
      </sheetData>
      <sheetData sheetId="5" refreshError="1">
        <row r="4">
          <cell r="C4" t="str">
            <v>Full-on Peak</v>
          </cell>
          <cell r="D4">
            <v>1.34</v>
          </cell>
        </row>
        <row r="5">
          <cell r="C5" t="str">
            <v>Full-on High</v>
          </cell>
          <cell r="D5">
            <v>1.25</v>
          </cell>
        </row>
        <row r="6">
          <cell r="C6" t="str">
            <v>Full-on Typical</v>
          </cell>
          <cell r="D6">
            <v>1</v>
          </cell>
        </row>
        <row r="7">
          <cell r="C7" t="str">
            <v>Full-on App</v>
          </cell>
          <cell r="D7">
            <v>0.86</v>
          </cell>
        </row>
        <row r="8">
          <cell r="C8" t="str">
            <v>Full-on NOP</v>
          </cell>
          <cell r="D8">
            <v>0.72</v>
          </cell>
        </row>
        <row r="9">
          <cell r="C9" t="str">
            <v>Full-on Idle</v>
          </cell>
          <cell r="D9">
            <v>0.14000000000000001</v>
          </cell>
        </row>
        <row r="10">
          <cell r="C10" t="str">
            <v>Disabled</v>
          </cell>
          <cell r="D10">
            <v>0</v>
          </cell>
        </row>
      </sheetData>
      <sheetData sheetId="6" refreshError="1">
        <row r="4">
          <cell r="E4">
            <v>250</v>
          </cell>
        </row>
        <row r="5">
          <cell r="E5">
            <v>125</v>
          </cell>
        </row>
        <row r="6">
          <cell r="E6">
            <v>125</v>
          </cell>
        </row>
        <row r="7">
          <cell r="E7">
            <v>250</v>
          </cell>
        </row>
      </sheetData>
      <sheetData sheetId="7" refreshError="1">
        <row r="4">
          <cell r="B4" t="str">
            <v>Full-On</v>
          </cell>
        </row>
        <row r="5">
          <cell r="B5" t="str">
            <v>Hibernate (Typical)</v>
          </cell>
        </row>
        <row r="8">
          <cell r="B8" t="str">
            <v xml:space="preserve">YES </v>
          </cell>
          <cell r="C8">
            <v>5</v>
          </cell>
          <cell r="D8">
            <v>30</v>
          </cell>
        </row>
        <row r="9">
          <cell r="B9" t="str">
            <v>NO</v>
          </cell>
          <cell r="C9">
            <v>0</v>
          </cell>
          <cell r="D9">
            <v>0</v>
          </cell>
        </row>
        <row r="13">
          <cell r="B13" t="str">
            <v>High Activity</v>
          </cell>
          <cell r="C13">
            <v>42.424242424242422</v>
          </cell>
        </row>
        <row r="14">
          <cell r="B14" t="str">
            <v>Medium Activity</v>
          </cell>
          <cell r="C14">
            <v>20</v>
          </cell>
        </row>
        <row r="15">
          <cell r="B15" t="str">
            <v>NOT USED</v>
          </cell>
          <cell r="C15">
            <v>0</v>
          </cell>
        </row>
        <row r="22">
          <cell r="B22" t="str">
            <v>Maximum Power</v>
          </cell>
        </row>
        <row r="23">
          <cell r="B23" t="str">
            <v>Typical Power</v>
          </cell>
        </row>
        <row r="27">
          <cell r="B27" t="str">
            <v>BF60x</v>
          </cell>
        </row>
        <row r="30">
          <cell r="D30">
            <v>1.8</v>
          </cell>
          <cell r="E30">
            <v>1.9</v>
          </cell>
        </row>
        <row r="31">
          <cell r="D31">
            <v>3.3</v>
          </cell>
          <cell r="E31">
            <v>3.47</v>
          </cell>
        </row>
        <row r="32">
          <cell r="D32">
            <v>3.3</v>
          </cell>
          <cell r="E32">
            <v>3.47</v>
          </cell>
        </row>
        <row r="35">
          <cell r="C35">
            <v>4</v>
          </cell>
        </row>
        <row r="36">
          <cell r="C36">
            <v>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Estimation"/>
      <sheetName val="VDD_EXT Power Domain"/>
      <sheetName val="VDD_DMC Power Domain"/>
      <sheetName val="DMA Data Rate"/>
      <sheetName val="Typical Static Current"/>
      <sheetName val="Maximum Static Current"/>
      <sheetName val="Dynamic Current"/>
      <sheetName val="Dynamic Scaling Factors"/>
      <sheetName val="ClockSpecs"/>
      <sheetName val="Supporting T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Full-on Peak</v>
          </cell>
          <cell r="D5">
            <v>1.34</v>
          </cell>
        </row>
        <row r="6">
          <cell r="C6" t="str">
            <v>Full-on High</v>
          </cell>
          <cell r="D6">
            <v>1.25</v>
          </cell>
        </row>
        <row r="7">
          <cell r="C7" t="str">
            <v>Full-on Typical</v>
          </cell>
          <cell r="D7">
            <v>1</v>
          </cell>
        </row>
        <row r="8">
          <cell r="C8" t="str">
            <v>Full-on App</v>
          </cell>
          <cell r="D8">
            <v>0.86</v>
          </cell>
        </row>
        <row r="9">
          <cell r="C9" t="str">
            <v>Full-on NOP</v>
          </cell>
          <cell r="D9">
            <v>0.72</v>
          </cell>
        </row>
        <row r="10">
          <cell r="C10" t="str">
            <v>Full-on Idle</v>
          </cell>
          <cell r="D10">
            <v>0.14000000000000001</v>
          </cell>
        </row>
        <row r="11">
          <cell r="C11" t="str">
            <v>Disabled</v>
          </cell>
          <cell r="D11">
            <v>0</v>
          </cell>
        </row>
      </sheetData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Estimation"/>
      <sheetName val="VDD_EXT Power Domain"/>
      <sheetName val="VDD_DMC Power Domain"/>
      <sheetName val="DMA Data Rate"/>
      <sheetName val="Typical Static Current"/>
      <sheetName val="Maximum Static Current"/>
      <sheetName val="Dynamic Current"/>
      <sheetName val="Dynamic Scaling Factors"/>
      <sheetName val="ClockSpecs"/>
      <sheetName val="Supporting T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Full-on Peak</v>
          </cell>
          <cell r="D5">
            <v>1.34</v>
          </cell>
        </row>
        <row r="6">
          <cell r="C6" t="str">
            <v>Full-on High</v>
          </cell>
          <cell r="D6">
            <v>1.25</v>
          </cell>
        </row>
        <row r="7">
          <cell r="C7" t="str">
            <v>Full-on Typical</v>
          </cell>
          <cell r="D7">
            <v>1</v>
          </cell>
        </row>
        <row r="8">
          <cell r="C8" t="str">
            <v>Full-on App</v>
          </cell>
          <cell r="D8">
            <v>0.86</v>
          </cell>
        </row>
        <row r="9">
          <cell r="C9" t="str">
            <v>Full-on NOP</v>
          </cell>
          <cell r="D9">
            <v>0.72</v>
          </cell>
        </row>
        <row r="10">
          <cell r="C10" t="str">
            <v>Full-on Idle</v>
          </cell>
          <cell r="D10">
            <v>0.14000000000000001</v>
          </cell>
        </row>
        <row r="11">
          <cell r="C11" t="str">
            <v>Disabled</v>
          </cell>
          <cell r="D11">
            <v>0</v>
          </cell>
        </row>
      </sheetData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Estimation"/>
      <sheetName val="VDD_EXT Power Domain"/>
      <sheetName val="VDD_DMC Power Domain"/>
      <sheetName val="DMA Data Rate"/>
      <sheetName val="Typical Static Current"/>
      <sheetName val="Maximum Static Current"/>
      <sheetName val="Dynamic Current"/>
      <sheetName val="Dynamic Scaling Factors"/>
      <sheetName val="ClockSpecs"/>
      <sheetName val="Supporting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2">
          <cell r="B22" t="str">
            <v>Maximum Power</v>
          </cell>
        </row>
        <row r="23">
          <cell r="B23" t="str">
            <v>Typical Power</v>
          </cell>
        </row>
        <row r="27">
          <cell r="B27" t="str">
            <v>BF60x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Estimation"/>
      <sheetName val="VDD_EXT Power Domain"/>
      <sheetName val="VDD_DMC Power Domain"/>
      <sheetName val="DMA Data Rate"/>
      <sheetName val="Typical Static Current"/>
      <sheetName val="Maximum Static Current"/>
      <sheetName val="Dynamic Current"/>
      <sheetName val="Dynamic Scaling Factors"/>
      <sheetName val="ClockSpecs"/>
      <sheetName val="Supporting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2">
          <cell r="B22" t="str">
            <v>Maximum Power</v>
          </cell>
        </row>
        <row r="23">
          <cell r="B23" t="str">
            <v>Typical Power</v>
          </cell>
        </row>
        <row r="27">
          <cell r="B27" t="str">
            <v>BF60x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8"/>
  <sheetViews>
    <sheetView showGridLines="0" zoomScale="70" zoomScaleNormal="70" workbookViewId="0">
      <selection activeCell="K37" sqref="K37"/>
    </sheetView>
  </sheetViews>
  <sheetFormatPr defaultColWidth="9.1328125" defaultRowHeight="14.25" x14ac:dyDescent="0.45"/>
  <cols>
    <col min="1" max="3" width="9.1328125" style="1"/>
    <col min="4" max="4" width="26" style="1" customWidth="1"/>
    <col min="5" max="5" width="23.59765625" style="1" customWidth="1"/>
    <col min="6" max="6" width="21.1328125" style="1" customWidth="1"/>
    <col min="7" max="7" width="16.3984375" style="2" customWidth="1"/>
    <col min="8" max="8" width="22.86328125" style="4" customWidth="1"/>
    <col min="9" max="9" width="18.73046875" style="1" customWidth="1"/>
    <col min="10" max="10" width="31.59765625" style="2" customWidth="1"/>
    <col min="11" max="11" width="20.86328125" style="2" customWidth="1"/>
    <col min="12" max="12" width="15.1328125" style="7" customWidth="1"/>
    <col min="13" max="13" width="20.59765625" style="1" customWidth="1"/>
    <col min="14" max="16384" width="9.1328125" style="1"/>
  </cols>
  <sheetData>
    <row r="1" spans="1:15" ht="25.5" x14ac:dyDescent="0.75">
      <c r="A1" s="234" t="s">
        <v>156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</row>
    <row r="2" spans="1:15" ht="18" x14ac:dyDescent="0.55000000000000004">
      <c r="A2" s="237" t="s">
        <v>43</v>
      </c>
      <c r="B2" s="237"/>
      <c r="C2" s="237"/>
      <c r="D2" s="237"/>
      <c r="E2" s="237"/>
      <c r="F2" s="237"/>
      <c r="G2" s="237"/>
      <c r="H2" s="237"/>
      <c r="I2" s="237"/>
      <c r="J2" s="236" t="s">
        <v>0</v>
      </c>
      <c r="K2" s="236"/>
      <c r="L2" s="236"/>
      <c r="M2" s="236"/>
    </row>
    <row r="3" spans="1:15" ht="7.5" customHeight="1" x14ac:dyDescent="0.55000000000000004">
      <c r="A3" s="107"/>
      <c r="B3" s="107"/>
      <c r="C3" s="107"/>
      <c r="D3" s="107"/>
      <c r="E3" s="107"/>
      <c r="F3" s="107"/>
      <c r="G3" s="107"/>
      <c r="H3" s="107"/>
      <c r="I3" s="107"/>
      <c r="J3" s="106"/>
      <c r="K3" s="106"/>
      <c r="L3" s="106"/>
      <c r="M3" s="106"/>
    </row>
    <row r="4" spans="1:15" ht="14.65" thickBot="1" x14ac:dyDescent="0.5"/>
    <row r="5" spans="1:15" ht="28.5" customHeight="1" x14ac:dyDescent="0.45">
      <c r="I5" s="245" t="s">
        <v>126</v>
      </c>
      <c r="J5" s="125" t="s">
        <v>115</v>
      </c>
      <c r="K5" s="126" t="s">
        <v>124</v>
      </c>
      <c r="L5" s="126" t="s">
        <v>125</v>
      </c>
      <c r="M5" s="127" t="s">
        <v>129</v>
      </c>
    </row>
    <row r="6" spans="1:15" ht="39" customHeight="1" x14ac:dyDescent="0.45">
      <c r="A6" s="205" t="s">
        <v>1</v>
      </c>
      <c r="B6" s="206"/>
      <c r="C6" s="207"/>
      <c r="D6" s="240" t="s">
        <v>72</v>
      </c>
      <c r="E6" s="241"/>
      <c r="F6" s="242"/>
      <c r="G6" s="1"/>
      <c r="H6" s="3"/>
      <c r="I6" s="246"/>
      <c r="J6" s="181" t="s">
        <v>148</v>
      </c>
      <c r="K6" s="129" t="s">
        <v>116</v>
      </c>
      <c r="L6" s="129" t="s">
        <v>117</v>
      </c>
      <c r="M6" s="130" t="s">
        <v>118</v>
      </c>
    </row>
    <row r="7" spans="1:15" x14ac:dyDescent="0.45">
      <c r="I7" s="246"/>
      <c r="J7" s="183" t="s">
        <v>149</v>
      </c>
      <c r="K7" s="129" t="s">
        <v>119</v>
      </c>
      <c r="L7" s="129" t="s">
        <v>117</v>
      </c>
      <c r="M7" s="130" t="s">
        <v>120</v>
      </c>
      <c r="N7" s="39"/>
    </row>
    <row r="8" spans="1:15" ht="14.65" thickBot="1" x14ac:dyDescent="0.5">
      <c r="I8" s="247"/>
      <c r="J8" s="182" t="s">
        <v>150</v>
      </c>
      <c r="K8" s="131" t="s">
        <v>121</v>
      </c>
      <c r="L8" s="131" t="s">
        <v>122</v>
      </c>
      <c r="M8" s="132" t="s">
        <v>123</v>
      </c>
      <c r="N8" s="39"/>
    </row>
    <row r="9" spans="1:15" ht="14.65" thickBot="1" x14ac:dyDescent="0.5">
      <c r="M9" s="39"/>
      <c r="N9" s="39"/>
    </row>
    <row r="10" spans="1:15" ht="15.75" x14ac:dyDescent="0.55000000000000004">
      <c r="B10" s="194" t="s">
        <v>33</v>
      </c>
      <c r="C10" s="195"/>
      <c r="D10" s="244" t="s">
        <v>13</v>
      </c>
      <c r="E10" s="244"/>
      <c r="F10" s="244"/>
      <c r="G10" s="244"/>
      <c r="H10" s="113" t="s">
        <v>12</v>
      </c>
      <c r="J10" s="248" t="s">
        <v>111</v>
      </c>
      <c r="K10" s="249"/>
      <c r="L10" s="250"/>
      <c r="M10" s="40"/>
      <c r="N10" s="22"/>
    </row>
    <row r="11" spans="1:15" ht="15.75" customHeight="1" x14ac:dyDescent="0.55000000000000004">
      <c r="B11" s="196"/>
      <c r="C11" s="197"/>
      <c r="D11" s="238" t="s">
        <v>75</v>
      </c>
      <c r="E11" s="238"/>
      <c r="F11" s="238"/>
      <c r="G11" s="6">
        <v>1000</v>
      </c>
      <c r="H11" s="54">
        <f>G11*L11*E31*0.713</f>
        <v>713</v>
      </c>
      <c r="J11" s="188" t="s">
        <v>34</v>
      </c>
      <c r="K11" s="189"/>
      <c r="L11" s="121">
        <v>1</v>
      </c>
      <c r="M11" s="40"/>
      <c r="N11" s="22"/>
    </row>
    <row r="12" spans="1:15" ht="15.75" customHeight="1" x14ac:dyDescent="0.55000000000000004">
      <c r="B12" s="196"/>
      <c r="C12" s="197"/>
      <c r="D12" s="198" t="s">
        <v>2</v>
      </c>
      <c r="E12" s="198"/>
      <c r="F12" s="198"/>
      <c r="G12" s="6">
        <v>500</v>
      </c>
      <c r="H12" s="23">
        <f xml:space="preserve"> 0.626 * G12 * L11</f>
        <v>313</v>
      </c>
      <c r="J12" s="188" t="s">
        <v>7</v>
      </c>
      <c r="K12" s="189"/>
      <c r="L12" s="121">
        <v>125</v>
      </c>
      <c r="M12" s="243"/>
      <c r="N12" s="243"/>
      <c r="O12" s="7"/>
    </row>
    <row r="13" spans="1:15" x14ac:dyDescent="0.45">
      <c r="B13" s="196"/>
      <c r="C13" s="197"/>
      <c r="D13" s="198" t="s">
        <v>3</v>
      </c>
      <c r="E13" s="198"/>
      <c r="F13" s="198"/>
      <c r="G13" s="6">
        <v>125</v>
      </c>
      <c r="H13" s="23">
        <f xml:space="preserve"> 0.23* G13 * L11</f>
        <v>28.75</v>
      </c>
      <c r="J13" s="188" t="s">
        <v>18</v>
      </c>
      <c r="K13" s="189"/>
      <c r="L13" s="23">
        <f>INDEX('VDD_INT Static Current'!C4:'VDD_INT Static Current'!E18,MATCH('Power Estimation'!L12,'VDD_INT Static Current'!B4:'VDD_INT Static Current'!B18,0),MATCH('Power Estimation'!L11,'VDD_INT Static Current'!C3:'VDD_INT Static Current'!E3,0))</f>
        <v>761.9794226635413</v>
      </c>
      <c r="M13" s="243"/>
      <c r="N13" s="243"/>
    </row>
    <row r="14" spans="1:15" x14ac:dyDescent="0.45">
      <c r="B14" s="196"/>
      <c r="C14" s="197"/>
      <c r="D14" s="198" t="s">
        <v>4</v>
      </c>
      <c r="E14" s="198"/>
      <c r="F14" s="198"/>
      <c r="G14" s="6">
        <v>250</v>
      </c>
      <c r="H14" s="23">
        <f xml:space="preserve"> 0.02 * G14 * L11</f>
        <v>5</v>
      </c>
      <c r="J14" s="239" t="s">
        <v>76</v>
      </c>
      <c r="K14" s="238"/>
      <c r="L14" s="23">
        <f>(H18+H37)</f>
        <v>1458.25</v>
      </c>
      <c r="M14" s="243"/>
      <c r="N14" s="243"/>
    </row>
    <row r="15" spans="1:15" ht="14.65" thickBot="1" x14ac:dyDescent="0.5">
      <c r="B15" s="196"/>
      <c r="C15" s="197"/>
      <c r="D15" s="198" t="s">
        <v>5</v>
      </c>
      <c r="E15" s="198"/>
      <c r="F15" s="198"/>
      <c r="G15" s="6">
        <v>500</v>
      </c>
      <c r="H15" s="23">
        <f xml:space="preserve"> 0.125 * G15 * L11</f>
        <v>62.5</v>
      </c>
      <c r="J15" s="122" t="s">
        <v>77</v>
      </c>
      <c r="K15" s="123"/>
      <c r="L15" s="124">
        <f>L13+L14</f>
        <v>2220.2294226635413</v>
      </c>
      <c r="M15" s="243"/>
      <c r="N15" s="243"/>
    </row>
    <row r="16" spans="1:15" x14ac:dyDescent="0.45">
      <c r="B16" s="196"/>
      <c r="C16" s="197"/>
      <c r="D16" s="208" t="s">
        <v>19</v>
      </c>
      <c r="E16" s="209"/>
      <c r="F16" s="189"/>
      <c r="G16" s="6">
        <v>125</v>
      </c>
      <c r="H16" s="23">
        <f xml:space="preserve"> 0.048 * G16 * L11</f>
        <v>6</v>
      </c>
      <c r="J16" s="21"/>
      <c r="K16" s="14"/>
      <c r="M16" s="243"/>
      <c r="N16" s="243"/>
    </row>
    <row r="17" spans="2:15" x14ac:dyDescent="0.45">
      <c r="B17" s="196"/>
      <c r="C17" s="197"/>
      <c r="D17" s="198" t="s">
        <v>128</v>
      </c>
      <c r="E17" s="198"/>
      <c r="F17" s="198"/>
      <c r="G17" s="6" t="s">
        <v>29</v>
      </c>
      <c r="H17" s="23">
        <f>VLOOKUP(G17, 'VDD_INT DMA Usage'!C4:I6, 3, FALSE)</f>
        <v>240</v>
      </c>
    </row>
    <row r="18" spans="2:15" ht="14.65" thickBot="1" x14ac:dyDescent="0.5">
      <c r="B18" s="196"/>
      <c r="C18" s="197"/>
      <c r="D18" s="203" t="s">
        <v>14</v>
      </c>
      <c r="E18" s="203"/>
      <c r="F18" s="203"/>
      <c r="G18" s="203"/>
      <c r="H18" s="53">
        <f>SUM(H11:H17)</f>
        <v>1368.25</v>
      </c>
      <c r="J18" s="14"/>
      <c r="K18" s="14"/>
      <c r="L18" s="112"/>
    </row>
    <row r="19" spans="2:15" ht="15.75" x14ac:dyDescent="0.55000000000000004">
      <c r="B19" s="196"/>
      <c r="C19" s="197"/>
      <c r="D19" s="13"/>
      <c r="E19" s="13"/>
      <c r="F19" s="13"/>
      <c r="G19" s="14"/>
      <c r="H19" s="15"/>
      <c r="J19" s="199" t="s">
        <v>35</v>
      </c>
      <c r="K19" s="200"/>
      <c r="L19" s="115">
        <f>L14*L11/1000</f>
        <v>1.45825</v>
      </c>
      <c r="M19" s="38"/>
      <c r="N19" s="38"/>
      <c r="O19" s="38"/>
    </row>
    <row r="20" spans="2:15" ht="15.75" x14ac:dyDescent="0.55000000000000004">
      <c r="B20" s="196"/>
      <c r="C20" s="197"/>
      <c r="D20" s="13"/>
      <c r="E20" s="13"/>
      <c r="F20" s="13"/>
      <c r="G20" s="14"/>
      <c r="H20" s="15"/>
      <c r="J20" s="201" t="s">
        <v>36</v>
      </c>
      <c r="K20" s="202"/>
      <c r="L20" s="24">
        <f>L13*L11/1000</f>
        <v>0.76197942266354135</v>
      </c>
      <c r="M20" s="38"/>
      <c r="N20" s="38"/>
      <c r="O20" s="38"/>
    </row>
    <row r="21" spans="2:15" x14ac:dyDescent="0.45">
      <c r="B21" s="196"/>
      <c r="C21" s="197"/>
      <c r="D21" s="13"/>
      <c r="E21" s="13"/>
      <c r="F21" s="13"/>
      <c r="G21" s="14"/>
      <c r="H21" s="15"/>
      <c r="J21" s="190" t="s">
        <v>37</v>
      </c>
      <c r="K21" s="191"/>
      <c r="L21" s="232">
        <f>L19+L20</f>
        <v>2.2202294226635413</v>
      </c>
      <c r="M21" s="38"/>
      <c r="N21" s="38"/>
      <c r="O21" s="38"/>
    </row>
    <row r="22" spans="2:15" ht="14.65" thickBot="1" x14ac:dyDescent="0.5">
      <c r="B22" s="196"/>
      <c r="C22" s="197"/>
      <c r="D22" s="222" t="s">
        <v>84</v>
      </c>
      <c r="E22" s="222"/>
      <c r="F22" s="204"/>
      <c r="G22" s="204"/>
      <c r="H22" s="15"/>
      <c r="J22" s="192"/>
      <c r="K22" s="193"/>
      <c r="L22" s="233"/>
      <c r="M22" s="38"/>
      <c r="N22" s="38"/>
      <c r="O22" s="38"/>
    </row>
    <row r="23" spans="2:15" ht="15.75" customHeight="1" x14ac:dyDescent="0.45">
      <c r="B23" s="196"/>
      <c r="C23" s="197"/>
      <c r="D23" s="110" t="s">
        <v>82</v>
      </c>
      <c r="E23" s="20">
        <v>0</v>
      </c>
      <c r="F23" s="70"/>
      <c r="G23" s="70"/>
      <c r="H23" s="15"/>
      <c r="J23" s="22"/>
      <c r="K23" s="22"/>
      <c r="L23" s="22"/>
      <c r="M23" s="38"/>
      <c r="N23" s="38"/>
      <c r="O23" s="38"/>
    </row>
    <row r="24" spans="2:15" ht="15.75" customHeight="1" x14ac:dyDescent="0.45">
      <c r="B24" s="196"/>
      <c r="C24" s="197"/>
      <c r="D24" s="110" t="s">
        <v>32</v>
      </c>
      <c r="E24" s="20">
        <v>0</v>
      </c>
      <c r="F24" s="70"/>
      <c r="G24" s="70"/>
      <c r="H24" s="15"/>
      <c r="J24" s="1"/>
      <c r="K24" s="1"/>
      <c r="L24" s="1"/>
    </row>
    <row r="25" spans="2:15" ht="14.65" thickBot="1" x14ac:dyDescent="0.5">
      <c r="B25" s="196"/>
      <c r="C25" s="197"/>
      <c r="D25" s="111" t="s">
        <v>81</v>
      </c>
      <c r="E25" s="6">
        <v>0</v>
      </c>
      <c r="F25" s="70"/>
      <c r="G25" s="70"/>
      <c r="H25" s="15"/>
      <c r="J25" s="1"/>
      <c r="K25" s="1"/>
      <c r="L25" s="1"/>
    </row>
    <row r="26" spans="2:15" x14ac:dyDescent="0.45">
      <c r="B26" s="196"/>
      <c r="C26" s="197"/>
      <c r="D26" s="111" t="s">
        <v>78</v>
      </c>
      <c r="E26" s="6">
        <v>0</v>
      </c>
      <c r="F26" s="67"/>
      <c r="G26" s="68"/>
      <c r="H26" s="15"/>
      <c r="J26" s="223" t="s">
        <v>38</v>
      </c>
      <c r="K26" s="224"/>
      <c r="L26" s="225"/>
      <c r="M26" s="219">
        <f>L21+H42+H49+H56</f>
        <v>2.781999578913541</v>
      </c>
    </row>
    <row r="27" spans="2:15" ht="15" customHeight="1" x14ac:dyDescent="0.45">
      <c r="B27" s="196"/>
      <c r="C27" s="197"/>
      <c r="D27" s="111" t="s">
        <v>9</v>
      </c>
      <c r="E27" s="6">
        <v>0</v>
      </c>
      <c r="F27" s="13"/>
      <c r="G27" s="14"/>
      <c r="H27" s="15"/>
      <c r="J27" s="226"/>
      <c r="K27" s="227"/>
      <c r="L27" s="228"/>
      <c r="M27" s="220"/>
    </row>
    <row r="28" spans="2:15" ht="15" customHeight="1" x14ac:dyDescent="0.45">
      <c r="B28" s="196"/>
      <c r="C28" s="197"/>
      <c r="D28" s="111" t="s">
        <v>10</v>
      </c>
      <c r="E28" s="6">
        <v>0</v>
      </c>
      <c r="F28" s="13"/>
      <c r="G28" s="14"/>
      <c r="H28" s="15"/>
      <c r="J28" s="226"/>
      <c r="K28" s="227"/>
      <c r="L28" s="228"/>
      <c r="M28" s="220"/>
    </row>
    <row r="29" spans="2:15" ht="14.65" thickBot="1" x14ac:dyDescent="0.5">
      <c r="B29" s="196"/>
      <c r="C29" s="197"/>
      <c r="D29" s="111" t="s">
        <v>11</v>
      </c>
      <c r="E29" s="6">
        <v>1</v>
      </c>
      <c r="F29" s="13"/>
      <c r="G29" s="14"/>
      <c r="H29" s="15"/>
      <c r="J29" s="229"/>
      <c r="K29" s="230"/>
      <c r="L29" s="231"/>
      <c r="M29" s="221"/>
    </row>
    <row r="30" spans="2:15" x14ac:dyDescent="0.45">
      <c r="B30" s="196"/>
      <c r="C30" s="197"/>
      <c r="D30" s="111" t="s">
        <v>80</v>
      </c>
      <c r="E30" s="6">
        <v>0</v>
      </c>
      <c r="F30" s="13"/>
      <c r="G30" s="14"/>
      <c r="H30" s="15"/>
      <c r="J30" s="19"/>
      <c r="K30" s="19"/>
      <c r="L30" s="19"/>
      <c r="M30" s="13"/>
    </row>
    <row r="31" spans="2:15" ht="19.5" customHeight="1" x14ac:dyDescent="0.45">
      <c r="B31" s="196"/>
      <c r="C31" s="197"/>
      <c r="D31" s="5" t="s">
        <v>28</v>
      </c>
      <c r="E31" s="105">
        <f>VLOOKUP(D23, 'VDD_INT SHARC ASF'!C4:D11, 2, FALSE)*E23 + VLOOKUP(D24, 'VDD_INT SHARC ASF'!C4:D11, 2, FALSE)*E24
+VLOOKUP(D25, 'VDD_INT SHARC ASF'!C4:D11, 2, FALSE)*E25 + VLOOKUP(D26, 'VDD_INT SHARC ASF'!C4:D11, 2, FALSE)*E26
+VLOOKUP(D27, 'VDD_INT SHARC ASF'!C4:D11, 2, FALSE)*E27 + VLOOKUP(D28, 'VDD_INT SHARC ASF'!C4:D11, 2, FALSE)*E28
+VLOOKUP(D29, 'VDD_INT SHARC ASF'!C4:D11, 2, FALSE)*E29 + VLOOKUP(D30, 'VDD_INT SHARC ASF'!C4:D11, 2, FALSE)*E30</f>
        <v>1</v>
      </c>
      <c r="F31" s="13"/>
      <c r="G31" s="14"/>
      <c r="H31" s="15"/>
      <c r="J31" s="19"/>
      <c r="K31" s="19"/>
      <c r="L31" s="19"/>
      <c r="M31" s="13"/>
    </row>
    <row r="32" spans="2:15" ht="17.25" customHeight="1" x14ac:dyDescent="0.45">
      <c r="B32" s="196"/>
      <c r="C32" s="197"/>
      <c r="D32" s="13"/>
      <c r="E32" s="13"/>
      <c r="F32" s="13"/>
      <c r="G32" s="14"/>
      <c r="H32" s="15"/>
      <c r="J32" s="19"/>
      <c r="K32" s="19"/>
      <c r="L32" s="19"/>
      <c r="M32" s="13"/>
    </row>
    <row r="33" spans="2:12" ht="15" customHeight="1" x14ac:dyDescent="0.45">
      <c r="B33" s="196"/>
      <c r="C33" s="197"/>
      <c r="D33" s="13"/>
      <c r="E33" s="13"/>
      <c r="F33" s="13"/>
      <c r="G33" s="14"/>
      <c r="H33" s="15"/>
      <c r="J33"/>
      <c r="K33"/>
      <c r="L33"/>
    </row>
    <row r="34" spans="2:12" ht="15" customHeight="1" x14ac:dyDescent="0.45">
      <c r="B34" s="196"/>
      <c r="C34" s="197"/>
      <c r="D34" s="108" t="s">
        <v>6</v>
      </c>
      <c r="E34" s="109" t="s">
        <v>127</v>
      </c>
      <c r="F34" s="116"/>
      <c r="G34" s="117"/>
      <c r="H34" s="119"/>
      <c r="J34"/>
      <c r="K34"/>
      <c r="L34"/>
    </row>
    <row r="35" spans="2:12" ht="15" customHeight="1" x14ac:dyDescent="0.45">
      <c r="B35" s="196"/>
      <c r="C35" s="197"/>
      <c r="D35" s="47" t="s">
        <v>73</v>
      </c>
      <c r="E35" s="48"/>
      <c r="F35" s="41"/>
      <c r="G35" s="42" t="s">
        <v>17</v>
      </c>
      <c r="H35" s="120">
        <f>VLOOKUP(G35, 'VDD_INT Accelerators'!B4:C5, 2, FALSE)</f>
        <v>55</v>
      </c>
      <c r="J35"/>
      <c r="K35"/>
      <c r="L35"/>
    </row>
    <row r="36" spans="2:12" ht="15" customHeight="1" x14ac:dyDescent="0.45">
      <c r="B36" s="196"/>
      <c r="C36" s="197"/>
      <c r="D36" s="47" t="s">
        <v>74</v>
      </c>
      <c r="E36" s="35"/>
      <c r="F36" s="41"/>
      <c r="G36" s="42" t="s">
        <v>17</v>
      </c>
      <c r="H36" s="120">
        <f>VLOOKUP(G36, 'VDD_INT Accelerators'!B9:C10, 2, FALSE)</f>
        <v>35</v>
      </c>
      <c r="J36"/>
      <c r="K36"/>
      <c r="L36"/>
    </row>
    <row r="37" spans="2:12" ht="15" customHeight="1" x14ac:dyDescent="0.45">
      <c r="B37" s="196"/>
      <c r="C37" s="197"/>
      <c r="D37" s="50" t="s">
        <v>15</v>
      </c>
      <c r="E37" s="51"/>
      <c r="F37" s="51"/>
      <c r="G37" s="52"/>
      <c r="H37" s="53">
        <f>(H36+H35)</f>
        <v>90</v>
      </c>
      <c r="J37"/>
      <c r="K37"/>
      <c r="L37"/>
    </row>
    <row r="38" spans="2:12" ht="15" customHeight="1" thickBot="1" x14ac:dyDescent="0.5">
      <c r="B38" s="37"/>
      <c r="C38" s="13"/>
      <c r="D38" s="13"/>
      <c r="E38" s="13"/>
      <c r="F38" s="13"/>
      <c r="G38" s="14"/>
      <c r="H38" s="15"/>
      <c r="J38"/>
      <c r="K38"/>
      <c r="L38"/>
    </row>
    <row r="39" spans="2:12" x14ac:dyDescent="0.45">
      <c r="B39" s="216" t="s">
        <v>47</v>
      </c>
      <c r="C39" s="43"/>
      <c r="D39" s="10"/>
      <c r="E39" s="10"/>
      <c r="F39" s="10"/>
      <c r="G39" s="10"/>
      <c r="H39" s="44"/>
    </row>
    <row r="40" spans="2:12" ht="15.75" x14ac:dyDescent="0.55000000000000004">
      <c r="B40" s="217"/>
      <c r="C40" s="45"/>
      <c r="D40" s="34" t="s">
        <v>49</v>
      </c>
      <c r="E40" s="35"/>
      <c r="F40" s="36"/>
      <c r="G40" s="6">
        <v>3.3</v>
      </c>
      <c r="H40" s="15"/>
    </row>
    <row r="41" spans="2:12" ht="15.75" x14ac:dyDescent="0.55000000000000004">
      <c r="B41" s="217"/>
      <c r="C41" s="45"/>
      <c r="D41" s="34" t="s">
        <v>88</v>
      </c>
      <c r="E41" s="35"/>
      <c r="F41" s="35"/>
      <c r="G41" s="36"/>
      <c r="H41" s="23">
        <f>H42/G40</f>
        <v>0.112921875</v>
      </c>
    </row>
    <row r="42" spans="2:12" ht="15.75" x14ac:dyDescent="0.55000000000000004">
      <c r="B42" s="217"/>
      <c r="C42" s="45"/>
      <c r="D42" s="34" t="s">
        <v>50</v>
      </c>
      <c r="E42" s="35"/>
      <c r="F42" s="35"/>
      <c r="G42" s="36"/>
      <c r="H42" s="80">
        <f>'VDD_EXT &amp; VDD_REF Power'!K24/1000</f>
        <v>0.3726421875</v>
      </c>
    </row>
    <row r="43" spans="2:12" x14ac:dyDescent="0.45">
      <c r="B43" s="217"/>
      <c r="C43" s="45"/>
      <c r="D43" s="13"/>
      <c r="E43" s="13"/>
      <c r="F43" s="13"/>
      <c r="G43" s="14"/>
      <c r="H43" s="15"/>
    </row>
    <row r="44" spans="2:12" ht="4.5" customHeight="1" thickBot="1" x14ac:dyDescent="0.5">
      <c r="B44" s="217"/>
      <c r="C44" s="45"/>
      <c r="D44" s="13"/>
      <c r="E44" s="13"/>
      <c r="F44" s="13"/>
      <c r="G44" s="14"/>
      <c r="H44" s="15"/>
    </row>
    <row r="45" spans="2:12" ht="14.65" hidden="1" thickBot="1" x14ac:dyDescent="0.5">
      <c r="B45" s="218"/>
      <c r="C45" s="45"/>
      <c r="D45" s="13"/>
      <c r="E45" s="13"/>
      <c r="F45" s="13"/>
      <c r="G45" s="14"/>
      <c r="H45" s="15"/>
    </row>
    <row r="46" spans="2:12" x14ac:dyDescent="0.45">
      <c r="B46" s="210" t="s">
        <v>48</v>
      </c>
      <c r="C46" s="43"/>
      <c r="D46" s="10"/>
      <c r="E46" s="10"/>
      <c r="F46" s="10"/>
      <c r="G46" s="11"/>
      <c r="H46" s="12"/>
    </row>
    <row r="47" spans="2:12" ht="15.75" x14ac:dyDescent="0.55000000000000004">
      <c r="B47" s="211"/>
      <c r="C47" s="45"/>
      <c r="D47" s="34" t="s">
        <v>51</v>
      </c>
      <c r="E47" s="35"/>
      <c r="F47" s="36"/>
      <c r="G47" s="114">
        <v>1.35</v>
      </c>
      <c r="H47" s="15"/>
    </row>
    <row r="48" spans="2:12" ht="15.75" x14ac:dyDescent="0.55000000000000004">
      <c r="B48" s="211"/>
      <c r="C48" s="45"/>
      <c r="D48" s="34" t="s">
        <v>89</v>
      </c>
      <c r="E48" s="35"/>
      <c r="F48" s="35"/>
      <c r="G48" s="36"/>
      <c r="H48" s="23">
        <f>H49/G47</f>
        <v>7.3828124999999994E-2</v>
      </c>
    </row>
    <row r="49" spans="2:8" ht="15.75" x14ac:dyDescent="0.55000000000000004">
      <c r="B49" s="211"/>
      <c r="C49" s="45"/>
      <c r="D49" s="34" t="s">
        <v>52</v>
      </c>
      <c r="E49" s="35"/>
      <c r="F49" s="35"/>
      <c r="G49" s="36"/>
      <c r="H49" s="80">
        <f>'VDD_DMC Power'!K15/1000</f>
        <v>9.9667968750000002E-2</v>
      </c>
    </row>
    <row r="50" spans="2:8" x14ac:dyDescent="0.45">
      <c r="B50" s="211"/>
      <c r="C50" s="45"/>
      <c r="D50" s="13"/>
      <c r="E50" s="13"/>
      <c r="F50" s="13"/>
      <c r="G50" s="14"/>
      <c r="H50" s="15"/>
    </row>
    <row r="51" spans="2:8" ht="13.15" customHeight="1" thickBot="1" x14ac:dyDescent="0.5">
      <c r="B51" s="211"/>
      <c r="C51" s="45"/>
      <c r="D51" s="13"/>
      <c r="E51" s="13"/>
      <c r="F51" s="13"/>
      <c r="G51" s="14"/>
      <c r="H51" s="15"/>
    </row>
    <row r="52" spans="2:8" ht="14.65" hidden="1" thickBot="1" x14ac:dyDescent="0.5">
      <c r="B52" s="212"/>
      <c r="C52" s="46"/>
      <c r="D52" s="16"/>
      <c r="E52" s="16"/>
      <c r="F52" s="16"/>
      <c r="G52" s="17"/>
      <c r="H52" s="18"/>
    </row>
    <row r="53" spans="2:8" ht="15" customHeight="1" x14ac:dyDescent="0.45">
      <c r="B53" s="213" t="s">
        <v>132</v>
      </c>
      <c r="C53" s="10"/>
      <c r="D53" s="10"/>
      <c r="E53" s="10"/>
      <c r="F53" s="10"/>
      <c r="G53" s="11"/>
      <c r="H53" s="12"/>
    </row>
    <row r="54" spans="2:8" ht="15.75" x14ac:dyDescent="0.55000000000000004">
      <c r="B54" s="214"/>
      <c r="C54" s="13"/>
      <c r="D54" s="75" t="s">
        <v>85</v>
      </c>
      <c r="E54" s="77"/>
      <c r="F54" s="76"/>
      <c r="G54" s="6">
        <v>1.8</v>
      </c>
      <c r="H54" s="15"/>
    </row>
    <row r="55" spans="2:8" ht="15.75" x14ac:dyDescent="0.55000000000000004">
      <c r="B55" s="214"/>
      <c r="C55" s="13"/>
      <c r="D55" s="75" t="s">
        <v>90</v>
      </c>
      <c r="E55" s="77"/>
      <c r="F55" s="77"/>
      <c r="G55" s="79"/>
      <c r="H55" s="23">
        <f>H56/G54</f>
        <v>4.9700000000000008E-2</v>
      </c>
    </row>
    <row r="56" spans="2:8" ht="15.75" x14ac:dyDescent="0.55000000000000004">
      <c r="B56" s="214"/>
      <c r="C56" s="13"/>
      <c r="D56" s="47" t="s">
        <v>70</v>
      </c>
      <c r="E56" s="48"/>
      <c r="F56" s="48"/>
      <c r="G56" s="49"/>
      <c r="H56" s="80">
        <f>'VDD_EXT &amp; VDD_REF Power'!K25/1000</f>
        <v>8.9460000000000012E-2</v>
      </c>
    </row>
    <row r="57" spans="2:8" x14ac:dyDescent="0.45">
      <c r="B57" s="214"/>
      <c r="C57" s="13"/>
      <c r="D57" s="21"/>
      <c r="E57" s="21"/>
      <c r="F57" s="21"/>
      <c r="G57" s="21"/>
      <c r="H57" s="78"/>
    </row>
    <row r="58" spans="2:8" ht="16.149999999999999" customHeight="1" thickBot="1" x14ac:dyDescent="0.5">
      <c r="B58" s="215"/>
      <c r="C58" s="16"/>
      <c r="D58" s="16"/>
      <c r="E58" s="16"/>
      <c r="F58" s="16"/>
      <c r="G58" s="17"/>
      <c r="H58" s="18"/>
    </row>
  </sheetData>
  <dataConsolidate/>
  <mergeCells count="33">
    <mergeCell ref="M26:M29"/>
    <mergeCell ref="D22:E22"/>
    <mergeCell ref="J26:L29"/>
    <mergeCell ref="L21:L22"/>
    <mergeCell ref="A1:N1"/>
    <mergeCell ref="J2:M2"/>
    <mergeCell ref="A2:I2"/>
    <mergeCell ref="D11:F11"/>
    <mergeCell ref="J14:K14"/>
    <mergeCell ref="D6:F6"/>
    <mergeCell ref="M12:N16"/>
    <mergeCell ref="D10:G10"/>
    <mergeCell ref="D12:F12"/>
    <mergeCell ref="D13:F13"/>
    <mergeCell ref="I5:I8"/>
    <mergeCell ref="J10:L10"/>
    <mergeCell ref="A6:C6"/>
    <mergeCell ref="D14:F14"/>
    <mergeCell ref="D16:F16"/>
    <mergeCell ref="B46:B52"/>
    <mergeCell ref="B53:B58"/>
    <mergeCell ref="B39:B45"/>
    <mergeCell ref="J11:K11"/>
    <mergeCell ref="J12:K12"/>
    <mergeCell ref="J13:K13"/>
    <mergeCell ref="J21:K22"/>
    <mergeCell ref="B10:C37"/>
    <mergeCell ref="D17:F17"/>
    <mergeCell ref="J19:K19"/>
    <mergeCell ref="J20:K20"/>
    <mergeCell ref="D15:F15"/>
    <mergeCell ref="D18:G18"/>
    <mergeCell ref="F22:G22"/>
  </mergeCells>
  <dataValidations xWindow="511" yWindow="532" count="7">
    <dataValidation type="list" showInputMessage="1" showErrorMessage="1" sqref="K16" xr:uid="{00000000-0002-0000-0000-000001000000}">
      <formula1>Temperature</formula1>
    </dataValidation>
    <dataValidation type="list" showInputMessage="1" showErrorMessage="1" sqref="K15" xr:uid="{00000000-0002-0000-0000-000002000000}">
      <formula1>VDD_INT</formula1>
    </dataValidation>
    <dataValidation type="list" allowBlank="1" showInputMessage="1" showErrorMessage="1" sqref="N10" xr:uid="{00000000-0002-0000-0000-000004000000}">
      <formula1>SIDD_Levels</formula1>
    </dataValidation>
    <dataValidation allowBlank="1" showInputMessage="1" showErrorMessage="1" error="Wrong Input" prompt="Sum of these fractions should be 1" sqref="E30 E23:E28" xr:uid="{00000000-0002-0000-0000-000007000000}"/>
    <dataValidation allowBlank="1" showInputMessage="1" showErrorMessage="1" promptTitle="Config Warning" prompt="Consult the processor datasheet to ensure settings are within specification" sqref="G47 G11:G16 G54:G55" xr:uid="{00000000-0002-0000-0000-00000A000000}"/>
    <dataValidation allowBlank="1" showInputMessage="1" showErrorMessage="1" promptTitle="Configuration Warning" prompt="Consult the processor datasheet to ensure settings are within specification" sqref="G40" xr:uid="{00000000-0002-0000-0000-00000B000000}"/>
    <dataValidation allowBlank="1" showInputMessage="1" showErrorMessage="1" error="Wrong Input_x000a_" prompt="Sum of these fractions should be 1" sqref="E29" xr:uid="{A8741C9B-1227-4624-8CB4-136334FC7B9D}"/>
  </dataValidations>
  <pageMargins left="0.7" right="0.7" top="0.75" bottom="0.75" header="0.3" footer="0.3"/>
  <pageSetup paperSize="9" orientation="portrait" verticalDpi="1200" r:id="rId1"/>
  <extLst>
    <ext xmlns:x14="http://schemas.microsoft.com/office/spreadsheetml/2009/9/main" uri="{CCE6A557-97BC-4b89-ADB6-D9C93CAAB3DF}">
      <x14:dataValidations xmlns:xm="http://schemas.microsoft.com/office/excel/2006/main" xWindow="511" yWindow="532" count="5">
        <x14:dataValidation type="list" allowBlank="1" showInputMessage="1" showErrorMessage="1" xr:uid="{00000000-0002-0000-0000-000003000000}">
          <x14:formula1>
            <xm:f>'VDD_INT Accelerators'!$B$9:$B$10</xm:f>
          </x14:formula1>
          <xm:sqref>G36</xm:sqref>
        </x14:dataValidation>
        <x14:dataValidation type="list" showInputMessage="1" error="Use value form Drop down" promptTitle="DMA Profile" prompt="Select DMA Profile" xr:uid="{00000000-0002-0000-0000-000009000000}">
          <x14:formula1>
            <xm:f>'VDD_INT DMA Usage'!$C$4:$C$6</xm:f>
          </x14:formula1>
          <xm:sqref>G17</xm:sqref>
        </x14:dataValidation>
        <x14:dataValidation type="list" allowBlank="1" showInputMessage="1" showErrorMessage="1" xr:uid="{389D0325-07C3-4EEF-A344-AE3244D028B8}">
          <x14:formula1>
            <xm:f>'VDD_INT Static Current'!$B$4:$B$18</xm:f>
          </x14:formula1>
          <xm:sqref>L12</xm:sqref>
        </x14:dataValidation>
        <x14:dataValidation type="list" allowBlank="1" showInputMessage="1" showErrorMessage="1" xr:uid="{0B3C7036-99CE-4B2E-96E3-F4CC03351DB1}">
          <x14:formula1>
            <xm:f>'VDD_INT Accelerators'!$B$4:$B$5</xm:f>
          </x14:formula1>
          <xm:sqref>G35</xm:sqref>
        </x14:dataValidation>
        <x14:dataValidation type="list" allowBlank="1" showInputMessage="1" showErrorMessage="1" xr:uid="{86D7DB47-0006-4D33-BD79-0B05BF0E609B}">
          <x14:formula1>
            <xm:f>'VDD_INT Static Current'!$C$3:$E$3</xm:f>
          </x14:formula1>
          <xm:sqref>L11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2DBB7-4E98-4AFB-B2AD-2390669E769F}">
  <dimension ref="B2:E21"/>
  <sheetViews>
    <sheetView zoomScale="85" zoomScaleNormal="85" workbookViewId="0">
      <selection activeCell="O19" sqref="O19"/>
    </sheetView>
  </sheetViews>
  <sheetFormatPr defaultColWidth="9" defaultRowHeight="14.25" x14ac:dyDescent="0.45"/>
  <cols>
    <col min="1" max="1" width="9" style="1"/>
    <col min="2" max="2" width="21.59765625" style="1" customWidth="1"/>
    <col min="3" max="16384" width="9" style="1"/>
  </cols>
  <sheetData>
    <row r="2" spans="2:5" ht="15.75" x14ac:dyDescent="0.55000000000000004">
      <c r="B2" s="64" t="s">
        <v>18</v>
      </c>
      <c r="C2" s="251" t="s">
        <v>155</v>
      </c>
      <c r="D2" s="252"/>
      <c r="E2" s="253"/>
    </row>
    <row r="3" spans="2:5" x14ac:dyDescent="0.45">
      <c r="B3" s="64" t="s">
        <v>55</v>
      </c>
      <c r="C3" s="64">
        <v>0.95</v>
      </c>
      <c r="D3" s="64">
        <v>1</v>
      </c>
      <c r="E3" s="64">
        <v>1.05</v>
      </c>
    </row>
    <row r="4" spans="2:5" x14ac:dyDescent="0.45">
      <c r="B4" s="64">
        <v>-45</v>
      </c>
      <c r="C4" s="133">
        <v>11.895496375306255</v>
      </c>
      <c r="D4" s="133">
        <v>14.599093261707601</v>
      </c>
      <c r="E4" s="133">
        <v>18.242916587314653</v>
      </c>
    </row>
    <row r="5" spans="2:5" x14ac:dyDescent="0.45">
      <c r="B5" s="64">
        <v>-40</v>
      </c>
      <c r="C5" s="133">
        <v>12.570926825412725</v>
      </c>
      <c r="D5" s="133">
        <v>15.45881865302619</v>
      </c>
      <c r="E5" s="133">
        <v>19.358197413711146</v>
      </c>
    </row>
    <row r="6" spans="2:5" x14ac:dyDescent="0.45">
      <c r="B6" s="64">
        <v>-20</v>
      </c>
      <c r="C6" s="133">
        <v>17.181612097857865</v>
      </c>
      <c r="D6" s="133">
        <v>21.170972038555078</v>
      </c>
      <c r="E6" s="133">
        <v>26.538746809943934</v>
      </c>
    </row>
    <row r="7" spans="2:5" x14ac:dyDescent="0.45">
      <c r="B7" s="64">
        <v>-10</v>
      </c>
      <c r="C7" s="133">
        <v>20.850321427494329</v>
      </c>
      <c r="D7" s="133">
        <v>25.710926178058209</v>
      </c>
      <c r="E7" s="133">
        <v>32.093187868962445</v>
      </c>
    </row>
    <row r="8" spans="2:5" x14ac:dyDescent="0.45">
      <c r="B8" s="64">
        <v>0</v>
      </c>
      <c r="C8" s="133">
        <v>25.924534370869772</v>
      </c>
      <c r="D8" s="133">
        <v>31.80316979722765</v>
      </c>
      <c r="E8" s="133">
        <v>39.449584095771868</v>
      </c>
    </row>
    <row r="9" spans="2:5" x14ac:dyDescent="0.45">
      <c r="B9" s="64">
        <v>10</v>
      </c>
      <c r="C9" s="133">
        <v>32.782853126742708</v>
      </c>
      <c r="D9" s="133">
        <v>40.035941613713902</v>
      </c>
      <c r="E9" s="133">
        <v>49.356524976946396</v>
      </c>
    </row>
    <row r="10" spans="2:5" x14ac:dyDescent="0.45">
      <c r="B10" s="64">
        <v>25</v>
      </c>
      <c r="C10" s="133">
        <v>47.657735106123646</v>
      </c>
      <c r="D10" s="133">
        <v>57.58336915656826</v>
      </c>
      <c r="E10" s="133">
        <v>70.23012720521524</v>
      </c>
    </row>
    <row r="11" spans="2:5" x14ac:dyDescent="0.45">
      <c r="B11" s="64">
        <v>40</v>
      </c>
      <c r="C11" s="133">
        <v>70.583825615277831</v>
      </c>
      <c r="D11" s="133">
        <v>84.367694327575236</v>
      </c>
      <c r="E11" s="133">
        <v>101.54700020144335</v>
      </c>
    </row>
    <row r="12" spans="2:5" x14ac:dyDescent="0.45">
      <c r="B12" s="64">
        <v>55</v>
      </c>
      <c r="C12" s="133">
        <v>105.24031987785612</v>
      </c>
      <c r="D12" s="133">
        <v>124.42302647016326</v>
      </c>
      <c r="E12" s="133">
        <v>148.22059139235677</v>
      </c>
    </row>
    <row r="13" spans="2:5" x14ac:dyDescent="0.45">
      <c r="B13" s="64">
        <v>70</v>
      </c>
      <c r="C13" s="133">
        <v>157.31726711019959</v>
      </c>
      <c r="D13" s="133">
        <v>184.25832815213883</v>
      </c>
      <c r="E13" s="133">
        <v>217.03760126877555</v>
      </c>
    </row>
    <row r="14" spans="2:5" x14ac:dyDescent="0.45">
      <c r="B14" s="64">
        <v>85</v>
      </c>
      <c r="C14" s="133">
        <v>234.54936869575991</v>
      </c>
      <c r="D14" s="133">
        <v>272.32890585952924</v>
      </c>
      <c r="E14" s="133">
        <v>317.96297204017253</v>
      </c>
    </row>
    <row r="15" spans="2:5" x14ac:dyDescent="0.45">
      <c r="B15" s="64">
        <v>100</v>
      </c>
      <c r="C15" s="133">
        <v>347.40827655354911</v>
      </c>
      <c r="D15" s="133">
        <v>400.51804694235199</v>
      </c>
      <c r="E15" s="133">
        <v>464.68330049035387</v>
      </c>
    </row>
    <row r="16" spans="2:5" x14ac:dyDescent="0.45">
      <c r="B16" s="64">
        <v>105</v>
      </c>
      <c r="C16" s="133">
        <v>397.43941617300658</v>
      </c>
      <c r="D16" s="133">
        <v>457.39261444146047</v>
      </c>
      <c r="E16" s="133">
        <v>529.73612395644466</v>
      </c>
    </row>
    <row r="17" spans="2:5" x14ac:dyDescent="0.45">
      <c r="B17" s="64">
        <v>115</v>
      </c>
      <c r="C17" s="133">
        <v>514.54493815603428</v>
      </c>
      <c r="D17" s="133">
        <v>590.54987664450641</v>
      </c>
      <c r="E17" s="133">
        <v>682.61217140680981</v>
      </c>
    </row>
    <row r="18" spans="2:5" x14ac:dyDescent="0.45">
      <c r="B18" s="64">
        <v>125</v>
      </c>
      <c r="C18" s="133">
        <v>665.07960419994822</v>
      </c>
      <c r="D18" s="133">
        <v>761.9794226635413</v>
      </c>
      <c r="E18" s="133">
        <v>880</v>
      </c>
    </row>
    <row r="21" spans="2:5" x14ac:dyDescent="0.45">
      <c r="B21" s="66" t="s">
        <v>83</v>
      </c>
    </row>
  </sheetData>
  <mergeCells count="1">
    <mergeCell ref="C2:E2"/>
  </mergeCells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BF9E6-2E3A-463D-8926-B999D0B4B8BF}">
  <dimension ref="B3:N21"/>
  <sheetViews>
    <sheetView zoomScaleNormal="100" workbookViewId="0">
      <selection activeCell="B3" sqref="B3"/>
    </sheetView>
  </sheetViews>
  <sheetFormatPr defaultColWidth="9" defaultRowHeight="14.25" x14ac:dyDescent="0.45"/>
  <cols>
    <col min="1" max="1" width="9" style="1"/>
    <col min="2" max="2" width="12.59765625" style="1" customWidth="1"/>
    <col min="3" max="3" width="20.86328125" style="1" customWidth="1"/>
    <col min="4" max="4" width="19.1328125" style="1" customWidth="1"/>
    <col min="5" max="6" width="9" style="1"/>
    <col min="7" max="7" width="18.3984375" style="1" customWidth="1"/>
    <col min="8" max="8" width="20.59765625" style="1" customWidth="1"/>
    <col min="9" max="9" width="15" style="1" customWidth="1"/>
    <col min="10" max="13" width="9" style="1" customWidth="1"/>
    <col min="14" max="14" width="27.1328125" style="1" customWidth="1"/>
    <col min="15" max="16384" width="9" style="1"/>
  </cols>
  <sheetData>
    <row r="3" spans="2:14" ht="19.5" customHeight="1" x14ac:dyDescent="0.45">
      <c r="B3" s="187" t="s">
        <v>71</v>
      </c>
      <c r="C3" s="56" t="s">
        <v>79</v>
      </c>
      <c r="D3" s="57" t="s">
        <v>8</v>
      </c>
      <c r="G3" s="254"/>
      <c r="H3" s="71"/>
      <c r="I3" s="72"/>
    </row>
    <row r="4" spans="2:14" ht="19.5" customHeight="1" x14ac:dyDescent="0.45">
      <c r="B4" s="58"/>
      <c r="C4" s="59" t="s">
        <v>82</v>
      </c>
      <c r="D4" s="60">
        <v>0.21</v>
      </c>
      <c r="G4" s="254"/>
      <c r="H4" s="73"/>
      <c r="I4" s="74"/>
    </row>
    <row r="5" spans="2:14" x14ac:dyDescent="0.45">
      <c r="B5" s="58"/>
      <c r="C5" s="59" t="s">
        <v>32</v>
      </c>
      <c r="D5" s="61">
        <v>0</v>
      </c>
      <c r="G5" s="69"/>
      <c r="H5" s="13"/>
      <c r="I5" s="13"/>
    </row>
    <row r="6" spans="2:14" x14ac:dyDescent="0.45">
      <c r="B6" s="62"/>
      <c r="C6" s="61" t="s">
        <v>81</v>
      </c>
      <c r="D6" s="61">
        <v>0.35</v>
      </c>
      <c r="G6" s="13"/>
      <c r="H6" s="13"/>
      <c r="I6" s="13"/>
    </row>
    <row r="7" spans="2:14" x14ac:dyDescent="0.45">
      <c r="B7" s="62"/>
      <c r="C7" s="61" t="s">
        <v>78</v>
      </c>
      <c r="D7" s="61">
        <v>0.68</v>
      </c>
      <c r="G7" s="254"/>
      <c r="H7" s="71"/>
      <c r="I7" s="72"/>
    </row>
    <row r="8" spans="2:14" x14ac:dyDescent="0.45">
      <c r="B8" s="62"/>
      <c r="C8" s="61" t="s">
        <v>9</v>
      </c>
      <c r="D8" s="61">
        <v>0.81</v>
      </c>
      <c r="G8" s="254"/>
      <c r="H8" s="73"/>
      <c r="I8" s="74"/>
    </row>
    <row r="9" spans="2:14" x14ac:dyDescent="0.45">
      <c r="B9" s="62"/>
      <c r="C9" s="61" t="s">
        <v>10</v>
      </c>
      <c r="D9" s="61">
        <v>0.92</v>
      </c>
      <c r="G9" s="254"/>
      <c r="H9" s="73"/>
      <c r="I9" s="74"/>
    </row>
    <row r="10" spans="2:14" ht="14.25" customHeight="1" x14ac:dyDescent="0.55000000000000004">
      <c r="B10" s="62"/>
      <c r="C10" s="61" t="s">
        <v>11</v>
      </c>
      <c r="D10" s="61">
        <v>1</v>
      </c>
      <c r="G10" s="13"/>
      <c r="H10" s="55"/>
      <c r="I10" s="55"/>
    </row>
    <row r="11" spans="2:14" ht="18" customHeight="1" x14ac:dyDescent="0.55000000000000004">
      <c r="B11" s="63"/>
      <c r="C11" s="61" t="s">
        <v>80</v>
      </c>
      <c r="D11" s="61">
        <v>1.0900000000000001</v>
      </c>
      <c r="G11" s="13"/>
      <c r="H11" s="55"/>
      <c r="I11" s="55"/>
    </row>
    <row r="12" spans="2:14" ht="18" x14ac:dyDescent="0.55000000000000004">
      <c r="H12" s="55"/>
      <c r="I12" s="55"/>
    </row>
    <row r="13" spans="2:14" ht="18" x14ac:dyDescent="0.55000000000000004">
      <c r="H13" s="55"/>
      <c r="I13" s="55"/>
    </row>
    <row r="14" spans="2:14" x14ac:dyDescent="0.45">
      <c r="B14" s="176" t="s">
        <v>44</v>
      </c>
      <c r="C14" s="177"/>
      <c r="D14" s="178"/>
      <c r="E14" s="178"/>
      <c r="F14" s="178"/>
      <c r="G14" s="178"/>
      <c r="H14" s="178"/>
      <c r="I14" s="179"/>
      <c r="J14" s="180"/>
      <c r="K14" s="180"/>
      <c r="L14" s="180"/>
      <c r="M14" s="180"/>
      <c r="N14" s="180"/>
    </row>
    <row r="15" spans="2:14" ht="15.75" x14ac:dyDescent="0.55000000000000004">
      <c r="B15" s="129" t="s">
        <v>141</v>
      </c>
      <c r="C15" s="178" t="s">
        <v>63</v>
      </c>
      <c r="D15" s="178"/>
      <c r="E15" s="178"/>
      <c r="F15" s="178"/>
      <c r="G15" s="178"/>
      <c r="H15" s="178"/>
      <c r="I15" s="179"/>
      <c r="J15" s="180"/>
      <c r="K15" s="180"/>
      <c r="L15" s="180"/>
      <c r="M15" s="180"/>
      <c r="N15" s="180"/>
    </row>
    <row r="16" spans="2:14" ht="15.75" x14ac:dyDescent="0.55000000000000004">
      <c r="B16" s="129" t="s">
        <v>142</v>
      </c>
      <c r="C16" s="178" t="s">
        <v>64</v>
      </c>
      <c r="D16" s="178"/>
      <c r="E16" s="178"/>
      <c r="F16" s="178"/>
      <c r="G16" s="178"/>
      <c r="H16" s="178"/>
      <c r="I16" s="179"/>
      <c r="J16" s="180"/>
      <c r="K16" s="180"/>
      <c r="L16" s="180"/>
      <c r="M16" s="180"/>
      <c r="N16" s="180"/>
    </row>
    <row r="17" spans="2:14" ht="15.75" x14ac:dyDescent="0.55000000000000004">
      <c r="B17" s="129" t="s">
        <v>143</v>
      </c>
      <c r="C17" s="178" t="s">
        <v>65</v>
      </c>
      <c r="D17" s="178"/>
      <c r="E17" s="178"/>
      <c r="F17" s="178"/>
      <c r="G17" s="178"/>
      <c r="H17" s="178"/>
      <c r="I17" s="179"/>
      <c r="J17" s="180"/>
      <c r="K17" s="180"/>
      <c r="L17" s="180"/>
      <c r="M17" s="180"/>
      <c r="N17" s="180"/>
    </row>
    <row r="18" spans="2:14" ht="15.75" x14ac:dyDescent="0.55000000000000004">
      <c r="B18" s="129" t="s">
        <v>144</v>
      </c>
      <c r="C18" s="178" t="s">
        <v>66</v>
      </c>
      <c r="D18" s="178"/>
      <c r="E18" s="178"/>
      <c r="F18" s="178"/>
      <c r="G18" s="178"/>
      <c r="H18" s="178"/>
      <c r="I18" s="179"/>
      <c r="J18" s="180"/>
      <c r="K18" s="180"/>
      <c r="L18" s="180"/>
      <c r="M18" s="180"/>
      <c r="N18" s="180"/>
    </row>
    <row r="19" spans="2:14" ht="15.75" x14ac:dyDescent="0.55000000000000004">
      <c r="B19" s="129" t="s">
        <v>145</v>
      </c>
      <c r="C19" s="178" t="s">
        <v>67</v>
      </c>
      <c r="D19" s="178"/>
      <c r="E19" s="178"/>
      <c r="F19" s="178"/>
      <c r="G19" s="178"/>
      <c r="H19" s="178"/>
      <c r="I19" s="179"/>
      <c r="J19" s="180"/>
      <c r="K19" s="180"/>
      <c r="L19" s="180"/>
      <c r="M19" s="180"/>
      <c r="N19" s="180"/>
    </row>
    <row r="20" spans="2:14" ht="15.75" x14ac:dyDescent="0.55000000000000004">
      <c r="B20" s="129" t="s">
        <v>146</v>
      </c>
      <c r="C20" s="178" t="s">
        <v>68</v>
      </c>
      <c r="D20" s="178"/>
      <c r="E20" s="178"/>
      <c r="F20" s="178"/>
      <c r="G20" s="178"/>
      <c r="H20" s="178"/>
      <c r="I20" s="179"/>
      <c r="J20" s="180"/>
      <c r="K20" s="180"/>
      <c r="L20" s="180"/>
      <c r="M20" s="180"/>
      <c r="N20" s="180"/>
    </row>
    <row r="21" spans="2:14" ht="15.75" x14ac:dyDescent="0.55000000000000004">
      <c r="B21" s="129" t="s">
        <v>147</v>
      </c>
      <c r="C21" s="178" t="s">
        <v>69</v>
      </c>
      <c r="D21" s="178"/>
      <c r="E21" s="178"/>
      <c r="F21" s="178"/>
      <c r="G21" s="178"/>
      <c r="H21" s="178"/>
      <c r="I21" s="179"/>
      <c r="J21" s="180"/>
      <c r="K21" s="180"/>
      <c r="L21" s="180"/>
      <c r="M21" s="180"/>
      <c r="N21" s="180"/>
    </row>
  </sheetData>
  <mergeCells count="2">
    <mergeCell ref="G3:G4"/>
    <mergeCell ref="G7:G9"/>
  </mergeCells>
  <pageMargins left="0.7" right="0.7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35D5F-C4DA-45B6-92DC-691E7F1B8D8D}">
  <dimension ref="C3:I6"/>
  <sheetViews>
    <sheetView tabSelected="1" zoomScale="85" zoomScaleNormal="85" workbookViewId="0">
      <selection activeCell="L5" sqref="L5"/>
    </sheetView>
  </sheetViews>
  <sheetFormatPr defaultColWidth="9" defaultRowHeight="14.25" x14ac:dyDescent="0.45"/>
  <cols>
    <col min="1" max="2" width="9" style="13"/>
    <col min="3" max="3" width="17" style="13" customWidth="1"/>
    <col min="4" max="4" width="13" style="13" customWidth="1"/>
    <col min="5" max="5" width="21.265625" style="13" customWidth="1"/>
    <col min="6" max="8" width="9" style="13"/>
    <col min="9" max="9" width="52" style="13" customWidth="1"/>
    <col min="10" max="16384" width="9" style="13"/>
  </cols>
  <sheetData>
    <row r="3" spans="3:9" ht="42.75" x14ac:dyDescent="0.45">
      <c r="C3" s="104" t="s">
        <v>42</v>
      </c>
      <c r="D3" s="104" t="s">
        <v>41</v>
      </c>
      <c r="E3" s="104" t="s">
        <v>133</v>
      </c>
      <c r="F3" s="255" t="s">
        <v>39</v>
      </c>
      <c r="G3" s="256"/>
      <c r="H3" s="256"/>
      <c r="I3" s="257"/>
    </row>
    <row r="4" spans="3:9" ht="140.65" customHeight="1" x14ac:dyDescent="0.45">
      <c r="C4" s="104" t="s">
        <v>29</v>
      </c>
      <c r="D4" s="128">
        <v>5898</v>
      </c>
      <c r="E4" s="128">
        <v>240</v>
      </c>
      <c r="F4" s="258" t="s">
        <v>56</v>
      </c>
      <c r="G4" s="259"/>
      <c r="H4" s="259"/>
      <c r="I4" s="260"/>
    </row>
    <row r="5" spans="3:9" ht="133.9" customHeight="1" x14ac:dyDescent="0.45">
      <c r="C5" s="104" t="s">
        <v>30</v>
      </c>
      <c r="D5" s="128">
        <v>3304</v>
      </c>
      <c r="E5" s="128">
        <v>150</v>
      </c>
      <c r="F5" s="258" t="s">
        <v>57</v>
      </c>
      <c r="G5" s="259"/>
      <c r="H5" s="259"/>
      <c r="I5" s="260"/>
    </row>
    <row r="6" spans="3:9" ht="91.9" customHeight="1" x14ac:dyDescent="0.45">
      <c r="C6" s="104" t="s">
        <v>31</v>
      </c>
      <c r="D6" s="128">
        <v>456</v>
      </c>
      <c r="E6" s="128">
        <v>40</v>
      </c>
      <c r="F6" s="258" t="s">
        <v>58</v>
      </c>
      <c r="G6" s="259"/>
      <c r="H6" s="259"/>
      <c r="I6" s="260"/>
    </row>
  </sheetData>
  <mergeCells count="4">
    <mergeCell ref="F3:I3"/>
    <mergeCell ref="F4:I4"/>
    <mergeCell ref="F5:I5"/>
    <mergeCell ref="F6:I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B9D7-0BEC-4D25-9E98-CDEB8DD0EDAE}">
  <dimension ref="B3:I12"/>
  <sheetViews>
    <sheetView zoomScaleNormal="100" workbookViewId="0">
      <selection activeCell="D16" sqref="D16"/>
    </sheetView>
  </sheetViews>
  <sheetFormatPr defaultColWidth="9" defaultRowHeight="14.25" x14ac:dyDescent="0.45"/>
  <cols>
    <col min="1" max="1" width="9" style="1"/>
    <col min="2" max="2" width="12.59765625" style="1" customWidth="1"/>
    <col min="3" max="3" width="18" style="1" customWidth="1"/>
    <col min="4" max="4" width="11.3984375" style="1" customWidth="1"/>
    <col min="5" max="5" width="11.1328125" style="1" customWidth="1"/>
    <col min="6" max="16384" width="9" style="1"/>
  </cols>
  <sheetData>
    <row r="3" spans="2:9" ht="30" x14ac:dyDescent="0.45">
      <c r="B3" s="103" t="s">
        <v>53</v>
      </c>
      <c r="C3" s="104" t="s">
        <v>86</v>
      </c>
    </row>
    <row r="4" spans="2:9" x14ac:dyDescent="0.45">
      <c r="B4" s="129" t="s">
        <v>16</v>
      </c>
      <c r="C4" s="63">
        <v>0</v>
      </c>
    </row>
    <row r="5" spans="2:9" x14ac:dyDescent="0.45">
      <c r="B5" s="129" t="s">
        <v>17</v>
      </c>
      <c r="C5" s="65">
        <v>55</v>
      </c>
      <c r="F5" s="13"/>
      <c r="G5" s="13"/>
      <c r="H5" s="13"/>
      <c r="I5" s="13"/>
    </row>
    <row r="6" spans="2:9" x14ac:dyDescent="0.45">
      <c r="F6" s="13"/>
      <c r="G6" s="13"/>
      <c r="H6" s="13"/>
      <c r="I6" s="13"/>
    </row>
    <row r="7" spans="2:9" x14ac:dyDescent="0.45">
      <c r="F7" s="13"/>
      <c r="G7" s="13"/>
      <c r="H7" s="13"/>
      <c r="I7" s="13"/>
    </row>
    <row r="8" spans="2:9" ht="30" x14ac:dyDescent="0.45">
      <c r="B8" s="103" t="s">
        <v>54</v>
      </c>
      <c r="C8" s="104" t="s">
        <v>87</v>
      </c>
      <c r="F8" s="13"/>
      <c r="G8" s="13"/>
      <c r="H8" s="13"/>
      <c r="I8" s="13"/>
    </row>
    <row r="9" spans="2:9" x14ac:dyDescent="0.45">
      <c r="B9" s="129" t="s">
        <v>16</v>
      </c>
      <c r="C9" s="63">
        <v>0</v>
      </c>
      <c r="F9" s="13"/>
      <c r="G9" s="13"/>
      <c r="H9" s="13"/>
      <c r="I9" s="13"/>
    </row>
    <row r="10" spans="2:9" x14ac:dyDescent="0.45">
      <c r="B10" s="129" t="s">
        <v>17</v>
      </c>
      <c r="C10" s="65">
        <v>35</v>
      </c>
      <c r="F10" s="13"/>
      <c r="G10" s="13"/>
      <c r="H10" s="13"/>
      <c r="I10" s="13"/>
    </row>
    <row r="11" spans="2:9" x14ac:dyDescent="0.45">
      <c r="F11" s="13"/>
      <c r="G11" s="13"/>
      <c r="H11" s="13"/>
      <c r="I11" s="13"/>
    </row>
    <row r="12" spans="2:9" x14ac:dyDescent="0.45">
      <c r="F12" s="13"/>
      <c r="G12" s="13"/>
      <c r="H12" s="13"/>
      <c r="I12" s="13"/>
    </row>
  </sheetData>
  <pageMargins left="0.7" right="0.7" top="0.75" bottom="0.75" header="0.3" footer="0.3"/>
  <pageSetup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M31"/>
  <sheetViews>
    <sheetView showGridLines="0" zoomScale="70" zoomScaleNormal="70" workbookViewId="0">
      <selection activeCell="L29" sqref="L29"/>
    </sheetView>
  </sheetViews>
  <sheetFormatPr defaultRowHeight="14.25" x14ac:dyDescent="0.45"/>
  <cols>
    <col min="1" max="1" width="4.265625" customWidth="1"/>
    <col min="2" max="2" width="3.86328125" customWidth="1"/>
    <col min="3" max="3" width="21.73046875" customWidth="1"/>
    <col min="4" max="4" width="20" customWidth="1"/>
    <col min="5" max="5" width="17.59765625" customWidth="1"/>
    <col min="6" max="6" width="17.86328125" customWidth="1"/>
    <col min="7" max="7" width="9.265625" customWidth="1"/>
    <col min="8" max="8" width="15.265625" customWidth="1"/>
    <col min="9" max="9" width="9.73046875" bestFit="1" customWidth="1"/>
    <col min="10" max="10" width="22" customWidth="1"/>
    <col min="11" max="12" width="13.59765625" customWidth="1"/>
    <col min="13" max="13" width="68.59765625" customWidth="1"/>
    <col min="14" max="14" width="2.59765625" customWidth="1"/>
    <col min="15" max="15" width="23" bestFit="1" customWidth="1"/>
  </cols>
  <sheetData>
    <row r="2" spans="2:13" x14ac:dyDescent="0.45">
      <c r="C2" s="86" t="s">
        <v>40</v>
      </c>
      <c r="D2" s="86"/>
      <c r="E2" s="86"/>
      <c r="F2" s="86"/>
      <c r="G2" s="86"/>
    </row>
    <row r="3" spans="2:13" x14ac:dyDescent="0.45">
      <c r="C3" s="87" t="s">
        <v>45</v>
      </c>
      <c r="D3" s="87"/>
      <c r="E3" s="87"/>
      <c r="F3" s="87"/>
      <c r="G3" s="87"/>
    </row>
    <row r="5" spans="2:13" ht="19.149999999999999" x14ac:dyDescent="0.65">
      <c r="C5" s="88" t="s">
        <v>93</v>
      </c>
      <c r="D5" s="85"/>
      <c r="E5" s="85"/>
      <c r="F5" s="85"/>
      <c r="G5" s="85"/>
      <c r="H5" s="85"/>
      <c r="I5" s="85"/>
      <c r="J5" s="85"/>
    </row>
    <row r="6" spans="2:13" ht="15.75" x14ac:dyDescent="0.5">
      <c r="C6" s="88"/>
      <c r="D6" s="85"/>
      <c r="E6" s="85"/>
      <c r="F6" s="85"/>
      <c r="G6" s="85"/>
    </row>
    <row r="7" spans="2:13" ht="15.75" x14ac:dyDescent="0.5">
      <c r="C7" s="88" t="s">
        <v>106</v>
      </c>
      <c r="D7" s="85"/>
      <c r="E7" s="85"/>
      <c r="F7" s="85"/>
      <c r="G7" s="85"/>
    </row>
    <row r="8" spans="2:13" ht="14.65" thickBot="1" x14ac:dyDescent="0.5"/>
    <row r="9" spans="2:13" ht="30.4" thickBot="1" x14ac:dyDescent="0.5">
      <c r="C9" s="150" t="s">
        <v>23</v>
      </c>
      <c r="D9" s="151" t="s">
        <v>22</v>
      </c>
      <c r="E9" s="151" t="s">
        <v>21</v>
      </c>
      <c r="F9" s="151" t="s">
        <v>134</v>
      </c>
      <c r="G9" s="151" t="s">
        <v>20</v>
      </c>
      <c r="H9" s="151" t="s">
        <v>136</v>
      </c>
      <c r="I9" s="151" t="s">
        <v>135</v>
      </c>
      <c r="J9" s="151" t="s">
        <v>137</v>
      </c>
      <c r="K9" s="152" t="s">
        <v>151</v>
      </c>
      <c r="L9" s="185" t="s">
        <v>152</v>
      </c>
      <c r="M9" s="153" t="s">
        <v>39</v>
      </c>
    </row>
    <row r="10" spans="2:13" ht="23.25" customHeight="1" x14ac:dyDescent="0.45">
      <c r="C10" s="83" t="s">
        <v>92</v>
      </c>
      <c r="D10" s="25">
        <v>62500000</v>
      </c>
      <c r="E10" s="26">
        <v>8</v>
      </c>
      <c r="F10" s="98">
        <v>3E-11</v>
      </c>
      <c r="G10" s="27">
        <v>0.25</v>
      </c>
      <c r="H10" s="28">
        <v>1</v>
      </c>
      <c r="I10" s="171">
        <f>'Power Estimation'!$G$40</f>
        <v>3.3</v>
      </c>
      <c r="J10" s="172">
        <f>'Power Estimation'!$G$54</f>
        <v>1.8</v>
      </c>
      <c r="K10" s="99">
        <f t="shared" ref="K10:K19" si="0">(I10^2) * F10 * (D10) * (E10*G10) * H10 * 1000</f>
        <v>40.837499999999999</v>
      </c>
      <c r="L10" s="184">
        <f>(IF(D10&lt;=($D$29*1000000),$E$29,IF(AND(D10&gt;($C$30*1000000),D10&lt;=($D$30*1000000)),$E$30,$E$31)))*E10*J10</f>
        <v>11.520000000000001</v>
      </c>
      <c r="M10" s="134" t="s">
        <v>103</v>
      </c>
    </row>
    <row r="11" spans="2:13" ht="18.75" customHeight="1" x14ac:dyDescent="0.45">
      <c r="C11" s="84" t="s">
        <v>94</v>
      </c>
      <c r="D11" s="29">
        <v>125000000</v>
      </c>
      <c r="E11" s="30">
        <v>1</v>
      </c>
      <c r="F11" s="29">
        <v>3E-11</v>
      </c>
      <c r="G11" s="31">
        <v>1</v>
      </c>
      <c r="H11" s="32">
        <v>1</v>
      </c>
      <c r="I11" s="32">
        <f>'Power Estimation'!$G$40</f>
        <v>3.3</v>
      </c>
      <c r="J11" s="173">
        <f>'Power Estimation'!$G$54</f>
        <v>1.8</v>
      </c>
      <c r="K11" s="33">
        <f t="shared" si="0"/>
        <v>40.837499999999999</v>
      </c>
      <c r="L11" s="184">
        <f t="shared" ref="L11:L19" si="1">(IF(D11&lt;=($D$29*1000000),$E$29,IF(AND(D11&gt;($C$30*1000000),D11&lt;=($D$30*1000000)),$E$30,$E$31)))*E11*J11</f>
        <v>1.9800000000000002</v>
      </c>
      <c r="M11" s="135" t="s">
        <v>130</v>
      </c>
    </row>
    <row r="12" spans="2:13" ht="27.75" customHeight="1" x14ac:dyDescent="0.45">
      <c r="C12" s="84" t="s">
        <v>95</v>
      </c>
      <c r="D12" s="29">
        <v>31250000</v>
      </c>
      <c r="E12" s="30">
        <v>16</v>
      </c>
      <c r="F12" s="29">
        <v>3E-11</v>
      </c>
      <c r="G12" s="31">
        <v>0.25</v>
      </c>
      <c r="H12" s="32">
        <v>1</v>
      </c>
      <c r="I12" s="32">
        <f>'Power Estimation'!$G$40</f>
        <v>3.3</v>
      </c>
      <c r="J12" s="173">
        <f>'Power Estimation'!$G$54</f>
        <v>1.8</v>
      </c>
      <c r="K12" s="33">
        <f t="shared" si="0"/>
        <v>40.837499999999999</v>
      </c>
      <c r="L12" s="184">
        <f t="shared" si="1"/>
        <v>11.520000000000001</v>
      </c>
      <c r="M12" s="135" t="s">
        <v>107</v>
      </c>
    </row>
    <row r="13" spans="2:13" ht="17.649999999999999" customHeight="1" x14ac:dyDescent="0.45">
      <c r="C13" s="84" t="s">
        <v>96</v>
      </c>
      <c r="D13" s="29">
        <v>62500000</v>
      </c>
      <c r="E13" s="30">
        <v>8</v>
      </c>
      <c r="F13" s="29">
        <v>3E-11</v>
      </c>
      <c r="G13" s="31">
        <v>1</v>
      </c>
      <c r="H13" s="32">
        <v>1</v>
      </c>
      <c r="I13" s="32">
        <f>'Power Estimation'!$G$40</f>
        <v>3.3</v>
      </c>
      <c r="J13" s="173">
        <f>'Power Estimation'!$G$54</f>
        <v>1.8</v>
      </c>
      <c r="K13" s="33">
        <f t="shared" si="0"/>
        <v>163.35</v>
      </c>
      <c r="L13" s="184">
        <f t="shared" si="1"/>
        <v>11.520000000000001</v>
      </c>
      <c r="M13" s="135" t="s">
        <v>131</v>
      </c>
    </row>
    <row r="14" spans="2:13" ht="18.75" customHeight="1" x14ac:dyDescent="0.45">
      <c r="C14" s="84" t="s">
        <v>97</v>
      </c>
      <c r="D14" s="29">
        <v>31250000</v>
      </c>
      <c r="E14" s="30">
        <v>4</v>
      </c>
      <c r="F14" s="29">
        <v>3E-11</v>
      </c>
      <c r="G14" s="31">
        <v>0.25</v>
      </c>
      <c r="H14" s="32">
        <v>1</v>
      </c>
      <c r="I14" s="32">
        <f>'Power Estimation'!$G$40</f>
        <v>3.3</v>
      </c>
      <c r="J14" s="173">
        <f>'Power Estimation'!$G$54</f>
        <v>1.8</v>
      </c>
      <c r="K14" s="33">
        <f t="shared" si="0"/>
        <v>10.209375</v>
      </c>
      <c r="L14" s="184">
        <f t="shared" si="1"/>
        <v>2.8800000000000003</v>
      </c>
      <c r="M14" s="135" t="s">
        <v>104</v>
      </c>
    </row>
    <row r="15" spans="2:13" ht="18.399999999999999" customHeight="1" x14ac:dyDescent="0.45">
      <c r="B15" s="19"/>
      <c r="C15" s="84" t="s">
        <v>98</v>
      </c>
      <c r="D15" s="29">
        <v>62500000</v>
      </c>
      <c r="E15" s="30">
        <v>1</v>
      </c>
      <c r="F15" s="29">
        <v>3E-11</v>
      </c>
      <c r="G15" s="31">
        <v>1</v>
      </c>
      <c r="H15" s="32">
        <v>1</v>
      </c>
      <c r="I15" s="32">
        <f>'Power Estimation'!$G$40</f>
        <v>3.3</v>
      </c>
      <c r="J15" s="173">
        <f>'Power Estimation'!$G$54</f>
        <v>1.8</v>
      </c>
      <c r="K15" s="33">
        <f t="shared" si="0"/>
        <v>20.418749999999999</v>
      </c>
      <c r="L15" s="184">
        <f t="shared" si="1"/>
        <v>1.4400000000000002</v>
      </c>
      <c r="M15" s="135" t="s">
        <v>131</v>
      </c>
    </row>
    <row r="16" spans="2:13" x14ac:dyDescent="0.45">
      <c r="B16" s="19"/>
      <c r="C16" s="84" t="s">
        <v>99</v>
      </c>
      <c r="D16" s="29">
        <v>31250000</v>
      </c>
      <c r="E16" s="30">
        <v>4</v>
      </c>
      <c r="F16" s="29">
        <v>3E-11</v>
      </c>
      <c r="G16" s="31">
        <v>0.25</v>
      </c>
      <c r="H16" s="32">
        <v>1</v>
      </c>
      <c r="I16" s="32">
        <f>'Power Estimation'!$G$40</f>
        <v>3.3</v>
      </c>
      <c r="J16" s="173">
        <f>'Power Estimation'!$G$54</f>
        <v>1.8</v>
      </c>
      <c r="K16" s="33">
        <f t="shared" si="0"/>
        <v>10.209375</v>
      </c>
      <c r="L16" s="184">
        <f t="shared" si="1"/>
        <v>2.8800000000000003</v>
      </c>
      <c r="M16" s="135" t="s">
        <v>104</v>
      </c>
    </row>
    <row r="17" spans="2:13" x14ac:dyDescent="0.45">
      <c r="B17" s="19"/>
      <c r="C17" s="84" t="s">
        <v>100</v>
      </c>
      <c r="D17" s="29">
        <v>62500000</v>
      </c>
      <c r="E17" s="30">
        <v>1</v>
      </c>
      <c r="F17" s="29">
        <v>3E-11</v>
      </c>
      <c r="G17" s="31">
        <v>1</v>
      </c>
      <c r="H17" s="32">
        <v>1</v>
      </c>
      <c r="I17" s="32">
        <f>'Power Estimation'!$G$40</f>
        <v>3.3</v>
      </c>
      <c r="J17" s="173">
        <f>'Power Estimation'!$G$54</f>
        <v>1.8</v>
      </c>
      <c r="K17" s="33">
        <f t="shared" si="0"/>
        <v>20.418749999999999</v>
      </c>
      <c r="L17" s="184">
        <f t="shared" si="1"/>
        <v>1.4400000000000002</v>
      </c>
      <c r="M17" s="135" t="s">
        <v>131</v>
      </c>
    </row>
    <row r="18" spans="2:13" x14ac:dyDescent="0.45">
      <c r="C18" s="84" t="s">
        <v>101</v>
      </c>
      <c r="D18" s="29">
        <v>31250000</v>
      </c>
      <c r="E18" s="30">
        <v>2</v>
      </c>
      <c r="F18" s="29">
        <v>3E-11</v>
      </c>
      <c r="G18" s="31">
        <v>0.25</v>
      </c>
      <c r="H18" s="32">
        <v>1</v>
      </c>
      <c r="I18" s="32">
        <f>'Power Estimation'!$G$40</f>
        <v>3.3</v>
      </c>
      <c r="J18" s="173">
        <f>'Power Estimation'!$G$54</f>
        <v>1.8</v>
      </c>
      <c r="K18" s="33">
        <f t="shared" si="0"/>
        <v>5.1046874999999998</v>
      </c>
      <c r="L18" s="184">
        <f t="shared" si="1"/>
        <v>1.4400000000000002</v>
      </c>
      <c r="M18" s="135" t="s">
        <v>105</v>
      </c>
    </row>
    <row r="19" spans="2:13" x14ac:dyDescent="0.45">
      <c r="C19" s="84" t="s">
        <v>102</v>
      </c>
      <c r="D19" s="29">
        <v>62500000</v>
      </c>
      <c r="E19" s="30">
        <v>1</v>
      </c>
      <c r="F19" s="29">
        <v>3E-11</v>
      </c>
      <c r="G19" s="31">
        <v>1</v>
      </c>
      <c r="H19" s="32">
        <v>1</v>
      </c>
      <c r="I19" s="32">
        <f>'Power Estimation'!$G$40</f>
        <v>3.3</v>
      </c>
      <c r="J19" s="173">
        <f>'Power Estimation'!$G$54</f>
        <v>1.8</v>
      </c>
      <c r="K19" s="33">
        <f t="shared" si="0"/>
        <v>20.418749999999999</v>
      </c>
      <c r="L19" s="184">
        <f t="shared" si="1"/>
        <v>1.4400000000000002</v>
      </c>
      <c r="M19" s="135" t="s">
        <v>131</v>
      </c>
    </row>
    <row r="20" spans="2:13" x14ac:dyDescent="0.45">
      <c r="C20" s="84"/>
      <c r="D20" s="29"/>
      <c r="E20" s="30"/>
      <c r="F20" s="29"/>
      <c r="G20" s="31"/>
      <c r="H20" s="32"/>
      <c r="I20" s="32"/>
      <c r="J20" s="173"/>
      <c r="K20" s="33"/>
      <c r="L20" s="100"/>
      <c r="M20" s="118"/>
    </row>
    <row r="21" spans="2:13" ht="23.65" customHeight="1" x14ac:dyDescent="0.45">
      <c r="C21" s="92"/>
      <c r="D21" s="93"/>
      <c r="E21" s="93"/>
      <c r="F21" s="93"/>
      <c r="G21" s="93"/>
      <c r="H21" s="93"/>
      <c r="I21" s="93"/>
      <c r="J21" s="93"/>
      <c r="K21" s="96"/>
      <c r="L21" s="100"/>
      <c r="M21" s="89"/>
    </row>
    <row r="22" spans="2:13" ht="19.899999999999999" customHeight="1" thickBot="1" x14ac:dyDescent="0.5">
      <c r="C22" s="94"/>
      <c r="D22" s="95"/>
      <c r="E22" s="95"/>
      <c r="F22" s="95"/>
      <c r="G22" s="95"/>
      <c r="H22" s="95"/>
      <c r="I22" s="95"/>
      <c r="J22" s="95"/>
      <c r="K22" s="97"/>
      <c r="L22" s="102"/>
      <c r="M22" s="90"/>
    </row>
    <row r="23" spans="2:13" ht="18.399999999999999" customHeight="1" thickBot="1" x14ac:dyDescent="0.5"/>
    <row r="24" spans="2:13" ht="18.75" customHeight="1" thickBot="1" x14ac:dyDescent="0.6">
      <c r="G24" s="8" t="s">
        <v>113</v>
      </c>
      <c r="K24" s="91">
        <f>SUM(K10:K22)</f>
        <v>372.64218749999998</v>
      </c>
    </row>
    <row r="25" spans="2:13" ht="20.25" customHeight="1" thickBot="1" x14ac:dyDescent="0.6">
      <c r="C25" s="9"/>
      <c r="D25" s="9"/>
      <c r="E25" s="9"/>
      <c r="G25" s="8" t="s">
        <v>114</v>
      </c>
      <c r="K25" s="101">
        <f>SUM(L10:L22) + ('Power Estimation'!G54*(5+18))</f>
        <v>89.460000000000008</v>
      </c>
      <c r="L25" s="8"/>
    </row>
    <row r="26" spans="2:13" ht="15.75" x14ac:dyDescent="0.5">
      <c r="C26" s="88"/>
      <c r="D26" s="88"/>
      <c r="E26" s="88"/>
      <c r="F26" s="88"/>
      <c r="G26" s="88"/>
      <c r="H26" s="88"/>
      <c r="I26" s="88"/>
      <c r="J26" s="88"/>
    </row>
    <row r="27" spans="2:13" ht="24.75" customHeight="1" x14ac:dyDescent="0.55000000000000004">
      <c r="C27" s="8" t="s">
        <v>112</v>
      </c>
      <c r="D27" s="8"/>
      <c r="F27" s="88"/>
      <c r="G27" s="88"/>
      <c r="H27" s="88"/>
      <c r="I27" s="88"/>
      <c r="J27" s="88"/>
    </row>
    <row r="28" spans="2:13" ht="45" customHeight="1" x14ac:dyDescent="0.5">
      <c r="C28" s="186" t="s">
        <v>153</v>
      </c>
      <c r="D28" s="186" t="s">
        <v>154</v>
      </c>
      <c r="E28" s="82" t="s">
        <v>91</v>
      </c>
      <c r="F28" s="88"/>
      <c r="G28" s="88"/>
    </row>
    <row r="29" spans="2:13" ht="15.75" x14ac:dyDescent="0.5">
      <c r="C29" s="81">
        <v>0</v>
      </c>
      <c r="D29" s="81">
        <v>32</v>
      </c>
      <c r="E29" s="81">
        <v>0.4</v>
      </c>
      <c r="F29" s="88"/>
      <c r="G29" s="88"/>
    </row>
    <row r="30" spans="2:13" ht="19.899999999999999" customHeight="1" x14ac:dyDescent="0.5">
      <c r="C30" s="81">
        <v>32</v>
      </c>
      <c r="D30" s="81">
        <v>63</v>
      </c>
      <c r="E30" s="81">
        <v>0.8</v>
      </c>
      <c r="F30" s="88"/>
      <c r="G30" s="88"/>
    </row>
    <row r="31" spans="2:13" ht="15.75" x14ac:dyDescent="0.5">
      <c r="C31" s="81">
        <v>63</v>
      </c>
      <c r="D31" s="81">
        <v>125</v>
      </c>
      <c r="E31" s="81">
        <v>1.1000000000000001</v>
      </c>
      <c r="F31" s="88"/>
      <c r="G31" s="88"/>
    </row>
  </sheetData>
  <pageMargins left="0.7" right="0.7" top="0.75" bottom="0.75" header="0.3" footer="0.3"/>
  <pageSetup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F2AEE-252E-45E8-B235-656E91E8C3EA}">
  <dimension ref="C2:L32"/>
  <sheetViews>
    <sheetView zoomScale="70" zoomScaleNormal="70" workbookViewId="0">
      <selection activeCell="L19" sqref="L19"/>
    </sheetView>
  </sheetViews>
  <sheetFormatPr defaultColWidth="9" defaultRowHeight="14.25" x14ac:dyDescent="0.45"/>
  <cols>
    <col min="1" max="1" width="4.1328125" style="1" customWidth="1"/>
    <col min="2" max="2" width="4.3984375" style="1" customWidth="1"/>
    <col min="3" max="3" width="11.1328125" style="1" customWidth="1"/>
    <col min="4" max="4" width="11.3984375" style="1" customWidth="1"/>
    <col min="5" max="5" width="23.73046875" style="1" customWidth="1"/>
    <col min="6" max="6" width="17.3984375" style="1" customWidth="1"/>
    <col min="7" max="7" width="17.86328125" style="1" customWidth="1"/>
    <col min="8" max="8" width="10.3984375" style="1" customWidth="1"/>
    <col min="9" max="9" width="13.73046875" style="1" customWidth="1"/>
    <col min="10" max="10" width="12.1328125" style="1" customWidth="1"/>
    <col min="11" max="11" width="10.86328125" style="1" customWidth="1"/>
    <col min="12" max="12" width="75.86328125" style="1" customWidth="1"/>
    <col min="13" max="16384" width="9" style="1"/>
  </cols>
  <sheetData>
    <row r="2" spans="3:12" x14ac:dyDescent="0.45">
      <c r="C2" s="263" t="s">
        <v>40</v>
      </c>
      <c r="D2" s="263"/>
      <c r="E2" s="263"/>
      <c r="F2" s="263"/>
      <c r="G2" s="263"/>
      <c r="H2" s="263"/>
    </row>
    <row r="3" spans="3:12" x14ac:dyDescent="0.45">
      <c r="C3" s="266" t="s">
        <v>45</v>
      </c>
      <c r="D3" s="266"/>
      <c r="E3" s="266"/>
      <c r="F3" s="266"/>
      <c r="G3" s="266"/>
      <c r="H3" s="266"/>
    </row>
    <row r="5" spans="3:12" ht="19.149999999999999" x14ac:dyDescent="0.65">
      <c r="C5" s="264" t="s">
        <v>108</v>
      </c>
      <c r="D5" s="265"/>
      <c r="E5" s="265"/>
      <c r="F5" s="265"/>
      <c r="G5" s="265"/>
      <c r="H5" s="265"/>
    </row>
    <row r="6" spans="3:12" ht="15.75" x14ac:dyDescent="0.5">
      <c r="C6" s="160"/>
      <c r="D6" s="161"/>
      <c r="E6" s="161"/>
      <c r="F6" s="161"/>
      <c r="G6" s="161"/>
      <c r="H6" s="161"/>
    </row>
    <row r="7" spans="3:12" ht="15.75" x14ac:dyDescent="0.5">
      <c r="C7" s="160" t="s">
        <v>46</v>
      </c>
      <c r="D7" s="161"/>
      <c r="E7" s="161"/>
      <c r="F7" s="161"/>
      <c r="G7" s="161"/>
      <c r="H7" s="161"/>
    </row>
    <row r="8" spans="3:12" ht="21.4" thickBot="1" x14ac:dyDescent="0.7">
      <c r="C8" s="162"/>
      <c r="D8" s="162"/>
      <c r="E8" s="162"/>
      <c r="F8" s="162"/>
      <c r="G8" s="162"/>
      <c r="H8" s="162"/>
      <c r="I8" s="162"/>
      <c r="J8" s="162"/>
      <c r="K8" s="162"/>
      <c r="L8" s="162"/>
    </row>
    <row r="9" spans="3:12" ht="30.75" x14ac:dyDescent="0.55000000000000004">
      <c r="C9" s="267" t="s">
        <v>23</v>
      </c>
      <c r="D9" s="268"/>
      <c r="E9" s="163" t="s">
        <v>22</v>
      </c>
      <c r="F9" s="164" t="s">
        <v>21</v>
      </c>
      <c r="G9" s="164" t="s">
        <v>134</v>
      </c>
      <c r="H9" s="164" t="s">
        <v>20</v>
      </c>
      <c r="I9" s="164" t="s">
        <v>136</v>
      </c>
      <c r="J9" s="164" t="s">
        <v>140</v>
      </c>
      <c r="K9" s="165" t="s">
        <v>139</v>
      </c>
      <c r="L9" s="166" t="s">
        <v>59</v>
      </c>
    </row>
    <row r="10" spans="3:12" ht="28.5" x14ac:dyDescent="0.45">
      <c r="C10" s="269" t="s">
        <v>60</v>
      </c>
      <c r="D10" s="154" t="s">
        <v>27</v>
      </c>
      <c r="E10" s="158">
        <f>500000000/2</f>
        <v>250000000</v>
      </c>
      <c r="F10" s="136">
        <v>16</v>
      </c>
      <c r="G10" s="137">
        <v>4.9999999999999997E-12</v>
      </c>
      <c r="H10" s="136">
        <v>0.25</v>
      </c>
      <c r="I10" s="138">
        <v>1</v>
      </c>
      <c r="J10" s="174">
        <v>1.35</v>
      </c>
      <c r="K10" s="139">
        <f>(J10^2) * G10 * (E10) * (F10*H10) * I10 * 1000</f>
        <v>9.1125000000000007</v>
      </c>
      <c r="L10" s="167" t="s">
        <v>109</v>
      </c>
    </row>
    <row r="11" spans="3:12" ht="28.5" x14ac:dyDescent="0.45">
      <c r="C11" s="270"/>
      <c r="D11" s="155" t="s">
        <v>26</v>
      </c>
      <c r="E11" s="158">
        <v>500000000</v>
      </c>
      <c r="F11" s="140">
        <v>16</v>
      </c>
      <c r="G11" s="141">
        <v>4.9999999999999997E-12</v>
      </c>
      <c r="H11" s="140">
        <v>1</v>
      </c>
      <c r="I11" s="142">
        <v>1</v>
      </c>
      <c r="J11" s="174">
        <v>1.35</v>
      </c>
      <c r="K11" s="143">
        <f>(J11^2) * G11 * (E11) * (F11*H11) * I11 * 1000</f>
        <v>72.900000000000006</v>
      </c>
      <c r="L11" s="168" t="s">
        <v>61</v>
      </c>
    </row>
    <row r="12" spans="3:12" ht="48" customHeight="1" x14ac:dyDescent="0.45">
      <c r="C12" s="270"/>
      <c r="D12" s="156" t="s">
        <v>25</v>
      </c>
      <c r="E12" s="158">
        <f>500000000/2</f>
        <v>250000000</v>
      </c>
      <c r="F12" s="144">
        <v>15</v>
      </c>
      <c r="G12" s="141">
        <v>4.9999999999999997E-12</v>
      </c>
      <c r="H12" s="140">
        <v>0.25</v>
      </c>
      <c r="I12" s="142">
        <v>1</v>
      </c>
      <c r="J12" s="174">
        <v>1.35</v>
      </c>
      <c r="K12" s="143">
        <f>(J12^2) * G12 * (E12) * (F12*H12) * I12 * 1000</f>
        <v>8.5429687500000018</v>
      </c>
      <c r="L12" s="168" t="s">
        <v>110</v>
      </c>
    </row>
    <row r="13" spans="3:12" ht="31.9" customHeight="1" thickBot="1" x14ac:dyDescent="0.5">
      <c r="C13" s="271"/>
      <c r="D13" s="157" t="s">
        <v>24</v>
      </c>
      <c r="E13" s="157">
        <v>500000000</v>
      </c>
      <c r="F13" s="145">
        <v>2</v>
      </c>
      <c r="G13" s="146">
        <v>4.9999999999999997E-12</v>
      </c>
      <c r="H13" s="147">
        <v>1</v>
      </c>
      <c r="I13" s="148">
        <v>1</v>
      </c>
      <c r="J13" s="175">
        <v>1.35</v>
      </c>
      <c r="K13" s="149">
        <f>(J13^2) * G13 * (E13) * (F13*H13) * I13 * 1000</f>
        <v>9.1125000000000007</v>
      </c>
      <c r="L13" s="169" t="s">
        <v>62</v>
      </c>
    </row>
    <row r="14" spans="3:12" ht="21.4" thickBot="1" x14ac:dyDescent="0.7">
      <c r="C14" s="162"/>
      <c r="D14" s="162"/>
      <c r="E14" s="162"/>
      <c r="F14" s="162"/>
      <c r="G14" s="162"/>
      <c r="H14" s="162"/>
      <c r="I14" s="162"/>
      <c r="J14" s="162"/>
      <c r="L14" s="162"/>
    </row>
    <row r="15" spans="3:12" ht="16.899999999999999" customHeight="1" thickBot="1" x14ac:dyDescent="0.7">
      <c r="C15" s="261" t="s">
        <v>138</v>
      </c>
      <c r="D15" s="261"/>
      <c r="E15" s="261"/>
      <c r="F15" s="261"/>
      <c r="G15" s="261"/>
      <c r="H15" s="261"/>
      <c r="I15" s="261"/>
      <c r="J15" s="262"/>
      <c r="K15" s="159">
        <f>SUM(K10:K13)</f>
        <v>99.66796875</v>
      </c>
      <c r="L15" s="162"/>
    </row>
    <row r="20" spans="4:11" x14ac:dyDescent="0.45">
      <c r="G20" s="170"/>
    </row>
    <row r="21" spans="4:11" x14ac:dyDescent="0.45">
      <c r="D21" s="13"/>
      <c r="E21" s="13"/>
      <c r="F21" s="13"/>
      <c r="G21" s="13"/>
      <c r="H21" s="13"/>
      <c r="I21" s="13"/>
      <c r="J21" s="13"/>
      <c r="K21" s="13"/>
    </row>
    <row r="22" spans="4:11" x14ac:dyDescent="0.45">
      <c r="D22" s="13"/>
      <c r="E22" s="13"/>
      <c r="F22" s="13"/>
      <c r="G22" s="13"/>
      <c r="H22" s="13"/>
      <c r="I22" s="13"/>
      <c r="J22" s="13"/>
      <c r="K22" s="13"/>
    </row>
    <row r="23" spans="4:11" x14ac:dyDescent="0.45">
      <c r="D23" s="13"/>
      <c r="E23" s="13"/>
      <c r="F23" s="13"/>
      <c r="G23" s="13"/>
      <c r="H23" s="13"/>
      <c r="I23" s="13"/>
      <c r="J23" s="13"/>
      <c r="K23" s="13"/>
    </row>
    <row r="24" spans="4:11" x14ac:dyDescent="0.45">
      <c r="D24" s="13"/>
      <c r="E24" s="13"/>
      <c r="F24" s="13"/>
      <c r="G24" s="13"/>
      <c r="H24" s="13"/>
      <c r="I24" s="13"/>
      <c r="J24" s="13"/>
      <c r="K24" s="13"/>
    </row>
    <row r="25" spans="4:11" x14ac:dyDescent="0.45">
      <c r="D25" s="13"/>
      <c r="E25" s="13"/>
      <c r="F25" s="13"/>
      <c r="G25" s="13"/>
      <c r="H25" s="13"/>
      <c r="I25" s="13"/>
      <c r="J25" s="13"/>
      <c r="K25" s="13"/>
    </row>
    <row r="26" spans="4:11" x14ac:dyDescent="0.45">
      <c r="D26" s="13"/>
      <c r="E26" s="13"/>
      <c r="F26" s="13"/>
      <c r="G26" s="13"/>
      <c r="H26" s="13"/>
      <c r="I26" s="13"/>
      <c r="J26" s="13"/>
      <c r="K26" s="13"/>
    </row>
    <row r="27" spans="4:11" x14ac:dyDescent="0.45">
      <c r="D27" s="13"/>
      <c r="E27" s="13"/>
      <c r="F27" s="13"/>
      <c r="G27" s="13"/>
      <c r="H27" s="13"/>
      <c r="I27" s="13"/>
      <c r="J27" s="13"/>
      <c r="K27" s="13"/>
    </row>
    <row r="28" spans="4:11" x14ac:dyDescent="0.45">
      <c r="D28" s="13"/>
      <c r="E28" s="13"/>
      <c r="F28" s="13"/>
      <c r="G28" s="13"/>
      <c r="H28" s="13"/>
      <c r="I28" s="13"/>
      <c r="J28" s="13"/>
      <c r="K28" s="13"/>
    </row>
    <row r="29" spans="4:11" x14ac:dyDescent="0.45">
      <c r="D29" s="13"/>
      <c r="E29" s="13"/>
      <c r="F29" s="13"/>
      <c r="G29" s="13"/>
      <c r="H29" s="13"/>
      <c r="I29" s="13"/>
      <c r="J29" s="13"/>
      <c r="K29" s="13"/>
    </row>
    <row r="30" spans="4:11" x14ac:dyDescent="0.45">
      <c r="D30" s="13"/>
      <c r="E30" s="13"/>
      <c r="F30" s="13"/>
      <c r="G30" s="13"/>
      <c r="H30" s="13"/>
      <c r="I30" s="13"/>
      <c r="J30" s="13"/>
      <c r="K30" s="13"/>
    </row>
    <row r="31" spans="4:11" x14ac:dyDescent="0.45">
      <c r="D31" s="13"/>
      <c r="E31" s="13"/>
      <c r="F31" s="13"/>
      <c r="G31" s="13"/>
      <c r="H31" s="13"/>
      <c r="I31" s="13"/>
      <c r="J31" s="13"/>
      <c r="K31" s="13"/>
    </row>
    <row r="32" spans="4:11" x14ac:dyDescent="0.45">
      <c r="D32" s="13"/>
      <c r="E32" s="13"/>
      <c r="F32" s="13"/>
      <c r="G32" s="13"/>
      <c r="H32" s="13"/>
      <c r="I32" s="13"/>
      <c r="J32" s="13"/>
      <c r="K32" s="13"/>
    </row>
  </sheetData>
  <mergeCells count="6">
    <mergeCell ref="C15:J15"/>
    <mergeCell ref="C2:H2"/>
    <mergeCell ref="C5:H5"/>
    <mergeCell ref="C3:H3"/>
    <mergeCell ref="C9:D9"/>
    <mergeCell ref="C10:C13"/>
  </mergeCells>
  <pageMargins left="0.7" right="0.7" top="0.75" bottom="0.75" header="0.3" footer="0.3"/>
  <pageSetup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D214482E22774F890D1B21B784B980" ma:contentTypeVersion="13" ma:contentTypeDescription="Create a new document." ma:contentTypeScope="" ma:versionID="61d36c4e5d6ba22700325b66a5a51795">
  <xsd:schema xmlns:xsd="http://www.w3.org/2001/XMLSchema" xmlns:xs="http://www.w3.org/2001/XMLSchema" xmlns:p="http://schemas.microsoft.com/office/2006/metadata/properties" xmlns:ns3="51e50c0b-373f-4090-a3c8-9d3b952bc563" xmlns:ns4="4ba38cea-9e26-4a87-8876-603bd54d6a99" targetNamespace="http://schemas.microsoft.com/office/2006/metadata/properties" ma:root="true" ma:fieldsID="370c88bf20394f121d9e4d1dfe11b411" ns3:_="" ns4:_="">
    <xsd:import namespace="51e50c0b-373f-4090-a3c8-9d3b952bc563"/>
    <xsd:import namespace="4ba38cea-9e26-4a87-8876-603bd54d6a9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e50c0b-373f-4090-a3c8-9d3b952bc5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a38cea-9e26-4a87-8876-603bd54d6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DC8A66-423B-4C40-A4FA-4D3DBFB85D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e50c0b-373f-4090-a3c8-9d3b952bc563"/>
    <ds:schemaRef ds:uri="4ba38cea-9e26-4a87-8876-603bd54d6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D985F53-34FF-4072-9F79-7E86EE41F46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E2F5CE-0F52-4CAB-A60E-94B090AB5362}">
  <ds:schemaRefs>
    <ds:schemaRef ds:uri="4ba38cea-9e26-4a87-8876-603bd54d6a9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1e50c0b-373f-4090-a3c8-9d3b952bc56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Power Estimation</vt:lpstr>
      <vt:lpstr>VDD_INT Static Current</vt:lpstr>
      <vt:lpstr>VDD_INT SHARC ASF</vt:lpstr>
      <vt:lpstr>VDD_INT DMA Usage</vt:lpstr>
      <vt:lpstr>VDD_INT Accelerators</vt:lpstr>
      <vt:lpstr>VDD_EXT &amp; VDD_REF Power</vt:lpstr>
      <vt:lpstr>VDD_DMC Power</vt:lpstr>
      <vt:lpstr>FFT</vt:lpstr>
    </vt:vector>
  </TitlesOfParts>
  <Company>Analog Devices,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Ramaswamy, Ranganathan</dc:creator>
  <cp:lastModifiedBy>Rajagopal, Prasanth</cp:lastModifiedBy>
  <dcterms:created xsi:type="dcterms:W3CDTF">2015-03-16T11:38:51Z</dcterms:created>
  <dcterms:modified xsi:type="dcterms:W3CDTF">2021-02-26T09:36:30Z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0x010100C8D214482E22774F890D1B21B784B980</vt:lpwstr>
  </property>
</Properties>
</file>