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45" windowHeight="9135" activeTab="0"/>
  </bookViews>
  <sheets>
    <sheet name="Ch" sheetId="1" r:id="rId1"/>
    <sheet name="En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ZhangLM</author>
  </authors>
  <commentList>
    <comment ref="C6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C13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D15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此单元不要动</t>
        </r>
      </text>
    </comment>
    <comment ref="C19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C23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C24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This may be different than the standard</t>
        </r>
      </text>
    </comment>
  </commentList>
</comments>
</file>

<file path=xl/comments2.xml><?xml version="1.0" encoding="utf-8"?>
<comments xmlns="http://schemas.openxmlformats.org/spreadsheetml/2006/main">
  <authors>
    <author>ZhangLM</author>
  </authors>
  <commentList>
    <comment ref="C19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C23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D15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No change for this cell</t>
        </r>
      </text>
    </comment>
    <comment ref="C13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C24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This may be different than the standard</t>
        </r>
      </text>
    </comment>
    <comment ref="C6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</commentList>
</comments>
</file>

<file path=xl/sharedStrings.xml><?xml version="1.0" encoding="utf-8"?>
<sst xmlns="http://schemas.openxmlformats.org/spreadsheetml/2006/main" count="207" uniqueCount="122">
  <si>
    <t>ppm/C2</t>
  </si>
  <si>
    <t>ppm/C</t>
  </si>
  <si>
    <t>ppm</t>
  </si>
  <si>
    <t>The Standard, Rs</t>
  </si>
  <si>
    <t>Ohm</t>
  </si>
  <si>
    <t>Calibrated Value</t>
  </si>
  <si>
    <t>Calibrated deviation</t>
  </si>
  <si>
    <t>Measured deviation</t>
  </si>
  <si>
    <t>Measured value</t>
  </si>
  <si>
    <t>Calibrated date</t>
  </si>
  <si>
    <t>Measured date</t>
  </si>
  <si>
    <r>
      <t>p</t>
    </r>
    <r>
      <rPr>
        <sz val="11"/>
        <color indexed="8"/>
        <rFont val="宋体"/>
        <family val="0"/>
      </rPr>
      <t>pm/year</t>
    </r>
  </si>
  <si>
    <r>
      <t>p</t>
    </r>
    <r>
      <rPr>
        <sz val="11"/>
        <color indexed="8"/>
        <rFont val="宋体"/>
        <family val="0"/>
      </rPr>
      <t>pm</t>
    </r>
  </si>
  <si>
    <r>
      <t>O</t>
    </r>
    <r>
      <rPr>
        <sz val="11"/>
        <color indexed="8"/>
        <rFont val="宋体"/>
        <family val="0"/>
      </rPr>
      <t>hm</t>
    </r>
  </si>
  <si>
    <r>
      <t>P</t>
    </r>
    <r>
      <rPr>
        <sz val="11"/>
        <color indexed="8"/>
        <rFont val="宋体"/>
        <family val="0"/>
      </rPr>
      <t>redicted at Tref</t>
    </r>
  </si>
  <si>
    <r>
      <t>T</t>
    </r>
    <r>
      <rPr>
        <sz val="11"/>
        <color indexed="8"/>
        <rFont val="宋体"/>
        <family val="0"/>
      </rPr>
      <t>empco</t>
    </r>
  </si>
  <si>
    <r>
      <t>p</t>
    </r>
    <r>
      <rPr>
        <sz val="11"/>
        <color indexed="8"/>
        <rFont val="宋体"/>
        <family val="0"/>
      </rPr>
      <t>er deg C</t>
    </r>
  </si>
  <si>
    <r>
      <t>S</t>
    </r>
    <r>
      <rPr>
        <sz val="11"/>
        <color indexed="8"/>
        <rFont val="宋体"/>
        <family val="0"/>
      </rPr>
      <t>ensor value</t>
    </r>
  </si>
  <si>
    <r>
      <t>N</t>
    </r>
    <r>
      <rPr>
        <sz val="11"/>
        <color indexed="8"/>
        <rFont val="宋体"/>
        <family val="0"/>
      </rPr>
      <t>ominal Value</t>
    </r>
  </si>
  <si>
    <r>
      <t>R</t>
    </r>
    <r>
      <rPr>
        <sz val="11"/>
        <color indexed="8"/>
        <rFont val="宋体"/>
        <family val="0"/>
      </rPr>
      <t>ef temp Tref</t>
    </r>
  </si>
  <si>
    <t>Deviation at Tref</t>
  </si>
  <si>
    <r>
      <t>P</t>
    </r>
    <r>
      <rPr>
        <sz val="11"/>
        <color indexed="8"/>
        <rFont val="宋体"/>
        <family val="0"/>
      </rPr>
      <t>arameter Name</t>
    </r>
  </si>
  <si>
    <r>
      <t>U</t>
    </r>
    <r>
      <rPr>
        <sz val="11"/>
        <color indexed="8"/>
        <rFont val="宋体"/>
        <family val="0"/>
      </rPr>
      <t>nit</t>
    </r>
  </si>
  <si>
    <t>Remarks</t>
  </si>
  <si>
    <t>Measurement Data</t>
  </si>
  <si>
    <t>The Result</t>
  </si>
  <si>
    <r>
      <t>Calibrated Temp</t>
    </r>
    <r>
      <rPr>
        <sz val="11"/>
        <color indexed="8"/>
        <rFont val="宋体"/>
        <family val="0"/>
      </rPr>
      <t xml:space="preserve"> Tref</t>
    </r>
  </si>
  <si>
    <r>
      <t>T</t>
    </r>
    <r>
      <rPr>
        <sz val="11"/>
        <color indexed="8"/>
        <rFont val="宋体"/>
        <family val="0"/>
      </rPr>
      <t xml:space="preserve">empco </t>
    </r>
    <r>
      <rPr>
        <sz val="11"/>
        <color theme="1"/>
        <rFont val="Calibri"/>
        <family val="0"/>
      </rPr>
      <t>Alpha</t>
    </r>
  </si>
  <si>
    <r>
      <t>T</t>
    </r>
    <r>
      <rPr>
        <sz val="11"/>
        <color indexed="8"/>
        <rFont val="宋体"/>
        <family val="0"/>
      </rPr>
      <t xml:space="preserve">empco </t>
    </r>
    <r>
      <rPr>
        <sz val="11"/>
        <color theme="1"/>
        <rFont val="Calibri"/>
        <family val="0"/>
      </rPr>
      <t>Beta</t>
    </r>
  </si>
  <si>
    <t>Initial Calibration of the Standard Resistor</t>
  </si>
  <si>
    <t>Value at Tref</t>
  </si>
  <si>
    <t>Nominal Value</t>
  </si>
  <si>
    <t>Tref, reference temperature</t>
  </si>
  <si>
    <r>
      <t>o</t>
    </r>
    <r>
      <rPr>
        <sz val="11"/>
        <color indexed="8"/>
        <rFont val="宋体"/>
        <family val="0"/>
      </rPr>
      <t>f the temperature sensor</t>
    </r>
  </si>
  <si>
    <t>this is on the certificate</t>
  </si>
  <si>
    <t>your measurement</t>
  </si>
  <si>
    <t>result</t>
  </si>
  <si>
    <t>the instrument reading of your measurement</t>
  </si>
  <si>
    <t>internal temperature of the standard</t>
  </si>
  <si>
    <t>the result of Rx at Tm</t>
  </si>
  <si>
    <t>the result of Rx at Tref</t>
  </si>
  <si>
    <t>lymex, Feb 2016</t>
  </si>
  <si>
    <r>
      <t>d</t>
    </r>
    <r>
      <rPr>
        <sz val="11"/>
        <color indexed="8"/>
        <rFont val="宋体"/>
        <family val="0"/>
      </rPr>
      <t xml:space="preserve">eg </t>
    </r>
    <r>
      <rPr>
        <sz val="11"/>
        <color theme="1"/>
        <rFont val="Calibri"/>
        <family val="0"/>
      </rPr>
      <t>C</t>
    </r>
  </si>
  <si>
    <t>Note:</t>
  </si>
  <si>
    <r>
      <t xml:space="preserve"> </t>
    </r>
    <r>
      <rPr>
        <sz val="11"/>
        <color indexed="8"/>
        <rFont val="宋体"/>
        <family val="0"/>
      </rPr>
      <t xml:space="preserve"> Green cells are for input</t>
    </r>
  </si>
  <si>
    <t xml:space="preserve">  Yellow cells are the calculated results</t>
  </si>
  <si>
    <t>Temperature Calculation of SR104</t>
  </si>
  <si>
    <r>
      <t>V</t>
    </r>
    <r>
      <rPr>
        <sz val="11"/>
        <color indexed="8"/>
        <rFont val="宋体"/>
        <family val="0"/>
      </rPr>
      <t>al</t>
    </r>
    <r>
      <rPr>
        <sz val="11"/>
        <color indexed="8"/>
        <rFont val="宋体"/>
        <family val="0"/>
      </rPr>
      <t>u</t>
    </r>
    <r>
      <rPr>
        <sz val="11"/>
        <color indexed="8"/>
        <rFont val="宋体"/>
        <family val="0"/>
      </rPr>
      <t>e</t>
    </r>
  </si>
  <si>
    <t>Temperature</t>
  </si>
  <si>
    <t>The Unknown Rx</t>
  </si>
  <si>
    <t>internal temperature of the unknown</t>
  </si>
  <si>
    <t>predicted value of your standard at Tref</t>
  </si>
  <si>
    <t>the result of Rs at Tm</t>
  </si>
  <si>
    <r>
      <t xml:space="preserve">Measured </t>
    </r>
    <r>
      <rPr>
        <sz val="11"/>
        <color indexed="8"/>
        <rFont val="宋体"/>
        <family val="0"/>
      </rPr>
      <t>temp</t>
    </r>
    <r>
      <rPr>
        <sz val="11"/>
        <color indexed="8"/>
        <rFont val="宋体"/>
        <family val="0"/>
      </rPr>
      <t xml:space="preserve"> tm2</t>
    </r>
  </si>
  <si>
    <t>Measured temp Tm1</t>
  </si>
  <si>
    <t>Value at Tm1</t>
  </si>
  <si>
    <t>Value at Tm2</t>
  </si>
  <si>
    <t>Recent Calibration of the Standard Resistor</t>
  </si>
  <si>
    <t>Average Annual Drift</t>
  </si>
  <si>
    <t>Annual Drift</t>
  </si>
  <si>
    <t>NBS/NIST test date for SR104</t>
  </si>
  <si>
    <t xml:space="preserve">  Delete the 'value' if not known</t>
  </si>
  <si>
    <t>Delete the 'value' if no initial calibration</t>
  </si>
  <si>
    <t>Delete the 'value' if no recent calibration</t>
  </si>
  <si>
    <t>Delete the 'value' if not known</t>
  </si>
  <si>
    <t>标准电阻首次校准</t>
  </si>
  <si>
    <t>标准电阻新近校准</t>
  </si>
  <si>
    <t>测量数据</t>
  </si>
  <si>
    <t>结果</t>
  </si>
  <si>
    <t>标准电阻, Rs</t>
  </si>
  <si>
    <t>标称值</t>
  </si>
  <si>
    <t>校准日期</t>
  </si>
  <si>
    <t>校准偏移量</t>
  </si>
  <si>
    <t>校准值</t>
  </si>
  <si>
    <r>
      <t>校准温度，</t>
    </r>
    <r>
      <rPr>
        <sz val="11"/>
        <color indexed="8"/>
        <rFont val="宋体"/>
        <family val="0"/>
      </rPr>
      <t>Tref</t>
    </r>
  </si>
  <si>
    <t>温度系数Alpha</t>
  </si>
  <si>
    <t>温度系数Beta</t>
  </si>
  <si>
    <t>对于SR104而言为NBS/NIST测试日期</t>
  </si>
  <si>
    <t>值</t>
  </si>
  <si>
    <t>单位</t>
  </si>
  <si>
    <t>备注</t>
  </si>
  <si>
    <t>如果首次校准数据丢失，删除“值”对应的数据</t>
  </si>
  <si>
    <t>如果没有新近校准，删除“值”对应的数据</t>
  </si>
  <si>
    <t>此系数若为未知，删除“值”对应的数据</t>
  </si>
  <si>
    <t>平均年漂移</t>
  </si>
  <si>
    <t>Tref, 参考温度</t>
  </si>
  <si>
    <t>测量日期</t>
  </si>
  <si>
    <t>测量值</t>
  </si>
  <si>
    <t>测量偏偏移量</t>
  </si>
  <si>
    <t>测量温度 Tm1</t>
  </si>
  <si>
    <t>未知电阻，Rx</t>
  </si>
  <si>
    <t>测量温度 Tm2</t>
  </si>
  <si>
    <t>测量的温度系数Alpha</t>
  </si>
  <si>
    <t>测量的温度系数Beta</t>
  </si>
  <si>
    <t>测量得到的与标称值之间的差异</t>
  </si>
  <si>
    <t>标准电阻内部温度</t>
  </si>
  <si>
    <t>未知电阻内部温度</t>
  </si>
  <si>
    <r>
      <t>在</t>
    </r>
    <r>
      <rPr>
        <sz val="11"/>
        <color indexed="8"/>
        <rFont val="宋体"/>
        <family val="0"/>
      </rPr>
      <t>Tref温度下预测值</t>
    </r>
  </si>
  <si>
    <t>在Tm1温度下的计算值</t>
  </si>
  <si>
    <r>
      <t>在</t>
    </r>
    <r>
      <rPr>
        <sz val="11"/>
        <color indexed="8"/>
        <rFont val="宋体"/>
        <family val="0"/>
      </rPr>
      <t>Tref温度下的计算</t>
    </r>
  </si>
  <si>
    <r>
      <t>在</t>
    </r>
    <r>
      <rPr>
        <sz val="11"/>
        <color indexed="8"/>
        <rFont val="宋体"/>
        <family val="0"/>
      </rPr>
      <t>T</t>
    </r>
    <r>
      <rPr>
        <sz val="11"/>
        <color indexed="8"/>
        <rFont val="宋体"/>
        <family val="0"/>
      </rPr>
      <t>m2</t>
    </r>
    <r>
      <rPr>
        <sz val="11"/>
        <color indexed="8"/>
        <rFont val="宋体"/>
        <family val="0"/>
      </rPr>
      <t>温度下的计算</t>
    </r>
  </si>
  <si>
    <t>标准电阻在测量温度Tm1下的阻值</t>
  </si>
  <si>
    <t>标准电阻在参考温度下的阻值</t>
  </si>
  <si>
    <t>未知电阻在测量温度Tm下的阻值</t>
  </si>
  <si>
    <t>未知电阻在参考温度Tref下的阻值</t>
  </si>
  <si>
    <r>
      <t xml:space="preserve"> </t>
    </r>
    <r>
      <rPr>
        <sz val="11"/>
        <color indexed="8"/>
        <rFont val="宋体"/>
        <family val="0"/>
      </rPr>
      <t xml:space="preserve"> 绿色背景单元需要输入</t>
    </r>
  </si>
  <si>
    <t xml:space="preserve">  黄色背景单元为计算结果，内有公式</t>
  </si>
  <si>
    <t xml:space="preserve">  紫色背景，如果没有对应数据，对应的值应删除</t>
  </si>
  <si>
    <t>备注：</t>
  </si>
  <si>
    <t>SR104内部温度计算</t>
  </si>
  <si>
    <t>参数名称</t>
  </si>
  <si>
    <t>参数值</t>
  </si>
  <si>
    <t>单位</t>
  </si>
  <si>
    <t>备注</t>
  </si>
  <si>
    <t>温度传感器的标称值</t>
  </si>
  <si>
    <t>参考温度下的偏差</t>
  </si>
  <si>
    <t>这个数据标在出生证上</t>
  </si>
  <si>
    <t>参考温度，Tref</t>
  </si>
  <si>
    <t>温度系数</t>
  </si>
  <si>
    <t>传感器测量值</t>
  </si>
  <si>
    <t>内部温度</t>
  </si>
  <si>
    <r>
      <t>每</t>
    </r>
    <r>
      <rPr>
        <sz val="11"/>
        <color indexed="8"/>
        <rFont val="宋体"/>
        <family val="0"/>
      </rPr>
      <t xml:space="preserve"> deg C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</si>
</sst>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0_ ;_ * \-#,##0.0000_ ;_ * &quot;-&quot;??_ ;_ @_ "/>
    <numFmt numFmtId="177" formatCode="_ * #,##0.000_ ;_ * \-#,##0.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_ ;_ * \-#,##0.0_ ;_ * &quot;-&quot;??_ ;_ @_ "/>
    <numFmt numFmtId="181" formatCode="_ * #,##0_ ;_ * \-#,##0_ ;_ * &quot;-&quot;??_ ;_ @_ "/>
    <numFmt numFmtId="182" formatCode="#,##0.00000_);[Red]\(#,##0.00000\)"/>
    <numFmt numFmtId="183" formatCode="[$-409]d\-mmm\-yy;@"/>
    <numFmt numFmtId="184" formatCode="_ * #,##0.000_ ;_ * \-#,##0.000_ ;_ * &quot;-&quot;???_ ;_ @_ "/>
    <numFmt numFmtId="185" formatCode="0.000%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16" borderId="0" xfId="0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ill="1" applyBorder="1" applyAlignment="1">
      <alignment vertical="center"/>
    </xf>
    <xf numFmtId="43" fontId="0" fillId="0" borderId="0" xfId="0" applyNumberFormat="1" applyAlignment="1">
      <alignment vertical="center"/>
    </xf>
    <xf numFmtId="177" fontId="0" fillId="33" borderId="10" xfId="51" applyNumberFormat="1" applyFont="1" applyFill="1" applyBorder="1" applyAlignment="1">
      <alignment vertical="center"/>
    </xf>
    <xf numFmtId="183" fontId="0" fillId="16" borderId="10" xfId="0" applyNumberFormat="1" applyFill="1" applyBorder="1" applyAlignment="1">
      <alignment vertical="center"/>
    </xf>
    <xf numFmtId="177" fontId="0" fillId="16" borderId="10" xfId="0" applyNumberFormat="1" applyFill="1" applyBorder="1" applyAlignment="1">
      <alignment vertical="center"/>
    </xf>
    <xf numFmtId="43" fontId="0" fillId="16" borderId="10" xfId="0" applyNumberFormat="1" applyFill="1" applyBorder="1" applyAlignment="1">
      <alignment vertical="center"/>
    </xf>
    <xf numFmtId="0" fontId="31" fillId="0" borderId="0" xfId="0" applyFont="1" applyAlignment="1">
      <alignment vertical="center"/>
    </xf>
    <xf numFmtId="177" fontId="0" fillId="33" borderId="10" xfId="0" applyNumberFormat="1" applyFill="1" applyBorder="1" applyAlignment="1">
      <alignment vertical="center"/>
    </xf>
    <xf numFmtId="185" fontId="0" fillId="16" borderId="10" xfId="0" applyNumberFormat="1" applyFill="1" applyBorder="1" applyAlignment="1">
      <alignment vertical="center"/>
    </xf>
    <xf numFmtId="43" fontId="0" fillId="16" borderId="10" xfId="51" applyFont="1" applyFill="1" applyBorder="1" applyAlignment="1">
      <alignment vertical="center"/>
    </xf>
    <xf numFmtId="43" fontId="0" fillId="0" borderId="10" xfId="51" applyNumberFormat="1" applyFont="1" applyBorder="1" applyAlignment="1">
      <alignment vertical="center"/>
    </xf>
    <xf numFmtId="177" fontId="0" fillId="0" borderId="10" xfId="51" applyNumberFormat="1" applyFont="1" applyFill="1" applyBorder="1" applyAlignment="1">
      <alignment vertical="center"/>
    </xf>
    <xf numFmtId="18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3" fontId="31" fillId="33" borderId="10" xfId="5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16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11" borderId="10" xfId="0" applyFill="1" applyBorder="1" applyAlignment="1">
      <alignment vertical="center"/>
    </xf>
    <xf numFmtId="0" fontId="0" fillId="11" borderId="0" xfId="0" applyFill="1" applyAlignment="1">
      <alignment vertical="center"/>
    </xf>
    <xf numFmtId="177" fontId="0" fillId="34" borderId="10" xfId="0" applyNumberFormat="1" applyFill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3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8">
    <dxf>
      <fill>
        <patternFill>
          <bgColor rgb="FFFFFF00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3.7109375" style="0" customWidth="1"/>
    <col min="2" max="2" width="21.140625" style="0" customWidth="1"/>
    <col min="3" max="3" width="14.28125" style="0" customWidth="1"/>
    <col min="5" max="5" width="44.8515625" style="0" customWidth="1"/>
    <col min="7" max="7" width="21.00390625" style="0" customWidth="1"/>
    <col min="8" max="8" width="12.8515625" style="0" customWidth="1"/>
    <col min="9" max="9" width="10.00390625" style="0" customWidth="1"/>
    <col min="10" max="10" width="28.28125" style="0" customWidth="1"/>
  </cols>
  <sheetData>
    <row r="1" spans="2:10" ht="16.5" customHeight="1">
      <c r="B1" s="14" t="s">
        <v>65</v>
      </c>
      <c r="G1" s="14" t="s">
        <v>109</v>
      </c>
      <c r="J1" s="23" t="s">
        <v>41</v>
      </c>
    </row>
    <row r="2" spans="2:10" ht="16.5" customHeight="1">
      <c r="B2" s="5" t="s">
        <v>69</v>
      </c>
      <c r="C2" s="30" t="s">
        <v>78</v>
      </c>
      <c r="D2" s="30" t="s">
        <v>79</v>
      </c>
      <c r="E2" s="30" t="s">
        <v>80</v>
      </c>
      <c r="F2" s="1"/>
      <c r="G2" s="30" t="s">
        <v>110</v>
      </c>
      <c r="H2" s="30" t="s">
        <v>111</v>
      </c>
      <c r="I2" s="30" t="s">
        <v>112</v>
      </c>
      <c r="J2" s="30" t="s">
        <v>113</v>
      </c>
    </row>
    <row r="3" spans="2:10" ht="16.5" customHeight="1">
      <c r="B3" s="5" t="s">
        <v>70</v>
      </c>
      <c r="C3" s="19">
        <v>10000</v>
      </c>
      <c r="D3" s="5" t="s">
        <v>4</v>
      </c>
      <c r="E3" s="5"/>
      <c r="G3" s="30" t="s">
        <v>70</v>
      </c>
      <c r="H3" s="18">
        <v>10000</v>
      </c>
      <c r="I3" s="4" t="s">
        <v>4</v>
      </c>
      <c r="J3" s="5" t="s">
        <v>114</v>
      </c>
    </row>
    <row r="4" spans="2:10" ht="16.5" customHeight="1">
      <c r="B4" s="5" t="s">
        <v>71</v>
      </c>
      <c r="C4" s="20">
        <v>30915</v>
      </c>
      <c r="D4" s="5"/>
      <c r="E4" s="5" t="s">
        <v>77</v>
      </c>
      <c r="G4" s="30" t="s">
        <v>115</v>
      </c>
      <c r="H4" s="16">
        <v>0</v>
      </c>
      <c r="I4" s="5"/>
      <c r="J4" s="5" t="s">
        <v>116</v>
      </c>
    </row>
    <row r="5" spans="2:10" ht="16.5" customHeight="1">
      <c r="B5" s="5" t="s">
        <v>72</v>
      </c>
      <c r="C5" s="21">
        <v>0.54</v>
      </c>
      <c r="D5" s="5" t="s">
        <v>2</v>
      </c>
      <c r="E5" s="5"/>
      <c r="G5" s="30" t="s">
        <v>117</v>
      </c>
      <c r="H5" s="5">
        <v>23</v>
      </c>
      <c r="I5" s="4" t="s">
        <v>42</v>
      </c>
      <c r="J5" s="5"/>
    </row>
    <row r="6" spans="2:10" ht="16.5" customHeight="1">
      <c r="B6" s="5" t="s">
        <v>73</v>
      </c>
      <c r="C6" s="33">
        <f>IF(C5="","",C$3+C5/1000000*C$3)</f>
        <v>10000.0054</v>
      </c>
      <c r="D6" s="5" t="s">
        <v>4</v>
      </c>
      <c r="E6" s="31" t="s">
        <v>81</v>
      </c>
      <c r="G6" s="30" t="s">
        <v>118</v>
      </c>
      <c r="H6" s="6">
        <v>0.001</v>
      </c>
      <c r="I6" s="34" t="s">
        <v>121</v>
      </c>
      <c r="J6" s="5"/>
    </row>
    <row r="7" spans="2:10" ht="16.5" customHeight="1">
      <c r="B7" s="5" t="s">
        <v>74</v>
      </c>
      <c r="C7" s="21">
        <v>23</v>
      </c>
      <c r="D7" s="4" t="s">
        <v>42</v>
      </c>
      <c r="E7" s="5" t="s">
        <v>85</v>
      </c>
      <c r="G7" s="30" t="s">
        <v>119</v>
      </c>
      <c r="H7" s="17">
        <v>9950</v>
      </c>
      <c r="I7" s="4" t="s">
        <v>4</v>
      </c>
      <c r="J7" s="4"/>
    </row>
    <row r="8" spans="2:10" ht="16.5" customHeight="1">
      <c r="B8" s="5" t="s">
        <v>75</v>
      </c>
      <c r="C8" s="21">
        <v>0.08</v>
      </c>
      <c r="D8" s="5" t="s">
        <v>1</v>
      </c>
      <c r="E8" s="5"/>
      <c r="G8" s="30" t="s">
        <v>120</v>
      </c>
      <c r="H8" s="22">
        <f>H5+(H7-H3)/(H6*H3)</f>
        <v>18</v>
      </c>
      <c r="I8" s="4" t="s">
        <v>42</v>
      </c>
      <c r="J8" s="4"/>
    </row>
    <row r="9" spans="2:5" ht="16.5" customHeight="1">
      <c r="B9" s="5" t="s">
        <v>76</v>
      </c>
      <c r="C9" s="21">
        <v>-0.028</v>
      </c>
      <c r="D9" s="5" t="s">
        <v>0</v>
      </c>
      <c r="E9" s="5"/>
    </row>
    <row r="10" ht="16.5" customHeight="1">
      <c r="B10" s="14" t="s">
        <v>66</v>
      </c>
    </row>
    <row r="11" spans="2:5" ht="16.5" customHeight="1">
      <c r="B11" s="5" t="s">
        <v>71</v>
      </c>
      <c r="C11" s="11">
        <v>42356</v>
      </c>
      <c r="D11" s="5"/>
      <c r="E11" s="5"/>
    </row>
    <row r="12" spans="2:5" ht="16.5" customHeight="1">
      <c r="B12" s="5" t="s">
        <v>72</v>
      </c>
      <c r="C12" s="8">
        <v>1.25</v>
      </c>
      <c r="D12" s="5" t="s">
        <v>2</v>
      </c>
      <c r="E12" s="5"/>
    </row>
    <row r="13" spans="2:5" ht="16.5" customHeight="1">
      <c r="B13" s="5" t="s">
        <v>73</v>
      </c>
      <c r="C13" s="12">
        <f>IF(C12="","",C$3+C12/1000000*C$3)</f>
        <v>10000.0125</v>
      </c>
      <c r="D13" s="5" t="s">
        <v>4</v>
      </c>
      <c r="E13" s="31" t="s">
        <v>82</v>
      </c>
    </row>
    <row r="14" spans="2:5" ht="16.5" customHeight="1">
      <c r="B14" s="5" t="s">
        <v>84</v>
      </c>
      <c r="C14" s="10">
        <f>IF(C6&gt;0,IF(C13&gt;0,(C13-C6)/C3*1000000/(C11-C4)*365.24,""),"")</f>
        <v>0.022665885851433948</v>
      </c>
      <c r="D14" s="4" t="s">
        <v>11</v>
      </c>
      <c r="E14" s="5"/>
    </row>
    <row r="15" ht="16.5" customHeight="1">
      <c r="B15" s="14" t="s">
        <v>67</v>
      </c>
    </row>
    <row r="16" spans="2:5" ht="16.5" customHeight="1">
      <c r="B16" s="5" t="s">
        <v>69</v>
      </c>
      <c r="C16" s="30" t="s">
        <v>78</v>
      </c>
      <c r="D16" s="30" t="s">
        <v>79</v>
      </c>
      <c r="E16" s="30" t="s">
        <v>80</v>
      </c>
    </row>
    <row r="17" spans="2:5" ht="16.5" customHeight="1">
      <c r="B17" s="5" t="s">
        <v>86</v>
      </c>
      <c r="C17" s="11">
        <v>42450</v>
      </c>
      <c r="D17" s="5"/>
      <c r="E17" s="5"/>
    </row>
    <row r="18" spans="2:5" ht="16.5" customHeight="1">
      <c r="B18" s="5" t="s">
        <v>88</v>
      </c>
      <c r="C18" s="8">
        <v>9.59</v>
      </c>
      <c r="D18" s="5" t="s">
        <v>2</v>
      </c>
      <c r="E18" s="5" t="s">
        <v>94</v>
      </c>
    </row>
    <row r="19" spans="2:5" ht="16.5" customHeight="1">
      <c r="B19" s="5" t="s">
        <v>87</v>
      </c>
      <c r="C19" s="12">
        <f>IF(C18="","",C3+C18*C3/1000000)</f>
        <v>10000.0959</v>
      </c>
      <c r="D19" s="5" t="s">
        <v>4</v>
      </c>
      <c r="E19" s="5" t="s">
        <v>94</v>
      </c>
    </row>
    <row r="20" spans="2:5" ht="16.5" customHeight="1">
      <c r="B20" s="5" t="s">
        <v>89</v>
      </c>
      <c r="C20" s="13">
        <v>18</v>
      </c>
      <c r="D20" s="4" t="s">
        <v>42</v>
      </c>
      <c r="E20" s="5" t="s">
        <v>95</v>
      </c>
    </row>
    <row r="21" spans="2:5" ht="16.5" customHeight="1">
      <c r="B21" s="5" t="s">
        <v>90</v>
      </c>
      <c r="C21" s="25"/>
      <c r="D21" s="26"/>
      <c r="E21" s="24"/>
    </row>
    <row r="22" spans="2:5" ht="16.5" customHeight="1">
      <c r="B22" s="5" t="s">
        <v>88</v>
      </c>
      <c r="C22" s="8">
        <v>23</v>
      </c>
      <c r="D22" s="5" t="s">
        <v>2</v>
      </c>
      <c r="E22" s="5" t="s">
        <v>94</v>
      </c>
    </row>
    <row r="23" spans="2:5" ht="16.5" customHeight="1">
      <c r="B23" s="5" t="s">
        <v>87</v>
      </c>
      <c r="C23" s="12">
        <f>IF(C22="","",C3+C22*C3/1000000)</f>
        <v>10000.23</v>
      </c>
      <c r="D23" s="5" t="s">
        <v>4</v>
      </c>
      <c r="E23" s="5" t="s">
        <v>94</v>
      </c>
    </row>
    <row r="24" spans="2:5" ht="16.5" customHeight="1">
      <c r="B24" s="5" t="s">
        <v>91</v>
      </c>
      <c r="C24" s="13">
        <v>18</v>
      </c>
      <c r="D24" s="4" t="s">
        <v>42</v>
      </c>
      <c r="E24" s="5" t="s">
        <v>96</v>
      </c>
    </row>
    <row r="25" spans="2:5" ht="16.5" customHeight="1">
      <c r="B25" s="5" t="s">
        <v>92</v>
      </c>
      <c r="C25" s="8"/>
      <c r="D25" s="5" t="s">
        <v>1</v>
      </c>
      <c r="E25" s="31" t="s">
        <v>83</v>
      </c>
    </row>
    <row r="26" spans="2:5" ht="16.5" customHeight="1">
      <c r="B26" s="5" t="s">
        <v>93</v>
      </c>
      <c r="C26" s="8"/>
      <c r="D26" s="5" t="s">
        <v>0</v>
      </c>
      <c r="E26" s="31" t="s">
        <v>83</v>
      </c>
    </row>
    <row r="27" spans="1:2" ht="16.5" customHeight="1">
      <c r="A27" s="1"/>
      <c r="B27" s="14" t="s">
        <v>68</v>
      </c>
    </row>
    <row r="28" spans="2:7" ht="16.5" customHeight="1">
      <c r="B28" s="5" t="s">
        <v>69</v>
      </c>
      <c r="C28" s="30" t="s">
        <v>78</v>
      </c>
      <c r="D28" s="30" t="s">
        <v>79</v>
      </c>
      <c r="E28" s="30" t="s">
        <v>80</v>
      </c>
      <c r="G28" s="29" t="s">
        <v>108</v>
      </c>
    </row>
    <row r="29" spans="2:9" ht="16.5" customHeight="1">
      <c r="B29" s="5" t="s">
        <v>97</v>
      </c>
      <c r="C29" s="10">
        <f>IF(C6&gt;0,IF(C13&gt;0,C6+(C17-C4)/365.24*C$3/1000000*C14,C6),C13)</f>
        <v>10000.012558334063</v>
      </c>
      <c r="D29" s="5" t="s">
        <v>4</v>
      </c>
      <c r="E29" s="5" t="s">
        <v>102</v>
      </c>
      <c r="G29" s="3" t="s">
        <v>105</v>
      </c>
      <c r="H29" s="3"/>
      <c r="I29" s="3"/>
    </row>
    <row r="30" spans="2:9" ht="16.5" customHeight="1">
      <c r="B30" s="5" t="s">
        <v>98</v>
      </c>
      <c r="C30" s="15">
        <f>C29+(C8*(C20-C7)+C9*(C20-C7)^2)*C$3/1000000</f>
        <v>10000.001558334063</v>
      </c>
      <c r="D30" s="4" t="s">
        <v>13</v>
      </c>
      <c r="E30" s="5" t="s">
        <v>101</v>
      </c>
      <c r="G30" s="2" t="s">
        <v>106</v>
      </c>
      <c r="H30" s="2"/>
      <c r="I30" s="2"/>
    </row>
    <row r="31" spans="2:9" ht="16.5" customHeight="1">
      <c r="B31" s="5" t="s">
        <v>90</v>
      </c>
      <c r="C31" s="25"/>
      <c r="D31" s="26"/>
      <c r="E31" s="24"/>
      <c r="G31" s="32" t="s">
        <v>107</v>
      </c>
      <c r="H31" s="32"/>
      <c r="I31" s="32"/>
    </row>
    <row r="32" spans="2:5" ht="16.5" customHeight="1">
      <c r="B32" s="5" t="s">
        <v>100</v>
      </c>
      <c r="C32" s="15">
        <f>C30+C23-C19</f>
        <v>10000.13565833406</v>
      </c>
      <c r="D32" s="4" t="s">
        <v>12</v>
      </c>
      <c r="E32" s="5" t="s">
        <v>103</v>
      </c>
    </row>
    <row r="33" spans="2:5" ht="16.5" customHeight="1">
      <c r="B33" s="5" t="s">
        <v>99</v>
      </c>
      <c r="C33" s="15">
        <f>C32-IF(C25&gt;0,(C25*(C24-C7)+C26*(C24-C7)^2)*C$3/1000000,0)</f>
        <v>10000.13565833406</v>
      </c>
      <c r="D33" s="4" t="s">
        <v>4</v>
      </c>
      <c r="E33" s="5" t="s">
        <v>104</v>
      </c>
    </row>
    <row r="34" ht="16.5" customHeight="1">
      <c r="B34" s="1"/>
    </row>
    <row r="35" ht="16.5" customHeight="1">
      <c r="C35" s="9"/>
    </row>
    <row r="36" ht="16.5" customHeight="1"/>
  </sheetData>
  <sheetProtection/>
  <conditionalFormatting sqref="C19 C23 C13">
    <cfRule type="cellIs" priority="3" dxfId="1" operator="equal" stopIfTrue="1">
      <formula>$C$15</formula>
    </cfRule>
    <cfRule type="cellIs" priority="4" dxfId="0" operator="greaterThan" stopIfTrue="1">
      <formula>0</formula>
    </cfRule>
  </conditionalFormatting>
  <conditionalFormatting sqref="C6">
    <cfRule type="cellIs" priority="1" dxfId="1" operator="equal" stopIfTrue="1">
      <formula>$C$15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3.7109375" style="0" customWidth="1"/>
    <col min="2" max="2" width="21.140625" style="0" customWidth="1"/>
    <col min="3" max="3" width="14.28125" style="0" customWidth="1"/>
    <col min="5" max="5" width="44.8515625" style="0" customWidth="1"/>
    <col min="7" max="7" width="21.00390625" style="0" customWidth="1"/>
    <col min="8" max="8" width="12.8515625" style="0" customWidth="1"/>
    <col min="9" max="9" width="10.00390625" style="0" customWidth="1"/>
    <col min="10" max="10" width="28.28125" style="0" customWidth="1"/>
  </cols>
  <sheetData>
    <row r="1" spans="2:10" ht="16.5" customHeight="1">
      <c r="B1" s="14" t="s">
        <v>29</v>
      </c>
      <c r="G1" s="14" t="s">
        <v>46</v>
      </c>
      <c r="J1" s="23" t="s">
        <v>41</v>
      </c>
    </row>
    <row r="2" spans="2:10" ht="16.5" customHeight="1">
      <c r="B2" s="5" t="s">
        <v>3</v>
      </c>
      <c r="C2" s="30" t="s">
        <v>47</v>
      </c>
      <c r="D2" s="7" t="s">
        <v>22</v>
      </c>
      <c r="E2" s="7" t="s">
        <v>23</v>
      </c>
      <c r="F2" s="1"/>
      <c r="G2" s="7" t="s">
        <v>21</v>
      </c>
      <c r="H2" s="30" t="s">
        <v>47</v>
      </c>
      <c r="I2" s="7" t="s">
        <v>22</v>
      </c>
      <c r="J2" s="7" t="s">
        <v>23</v>
      </c>
    </row>
    <row r="3" spans="2:10" ht="16.5" customHeight="1">
      <c r="B3" s="4" t="s">
        <v>31</v>
      </c>
      <c r="C3" s="19">
        <v>10000</v>
      </c>
      <c r="D3" s="5" t="s">
        <v>4</v>
      </c>
      <c r="E3" s="5"/>
      <c r="G3" s="7" t="s">
        <v>18</v>
      </c>
      <c r="H3" s="18">
        <v>10000</v>
      </c>
      <c r="I3" s="4" t="s">
        <v>4</v>
      </c>
      <c r="J3" s="4" t="s">
        <v>33</v>
      </c>
    </row>
    <row r="4" spans="2:10" ht="16.5" customHeight="1">
      <c r="B4" s="5" t="s">
        <v>9</v>
      </c>
      <c r="C4" s="20">
        <v>30022</v>
      </c>
      <c r="D4" s="5"/>
      <c r="E4" s="5" t="s">
        <v>60</v>
      </c>
      <c r="G4" s="7" t="s">
        <v>20</v>
      </c>
      <c r="H4" s="16">
        <v>0</v>
      </c>
      <c r="I4" s="5"/>
      <c r="J4" s="4" t="s">
        <v>34</v>
      </c>
    </row>
    <row r="5" spans="2:10" ht="16.5" customHeight="1">
      <c r="B5" s="5" t="s">
        <v>6</v>
      </c>
      <c r="C5" s="21">
        <v>0.2</v>
      </c>
      <c r="D5" s="5" t="s">
        <v>2</v>
      </c>
      <c r="E5" s="5"/>
      <c r="G5" s="7" t="s">
        <v>19</v>
      </c>
      <c r="H5" s="5">
        <v>23</v>
      </c>
      <c r="I5" s="4" t="s">
        <v>42</v>
      </c>
      <c r="J5" s="5"/>
    </row>
    <row r="6" spans="2:10" ht="16.5" customHeight="1">
      <c r="B6" s="5" t="s">
        <v>5</v>
      </c>
      <c r="C6" s="33">
        <f>IF(C5="","",C$3+C5/1000000*C$3)</f>
        <v>10000.002</v>
      </c>
      <c r="D6" s="5" t="s">
        <v>4</v>
      </c>
      <c r="E6" s="31" t="s">
        <v>62</v>
      </c>
      <c r="G6" s="7" t="s">
        <v>15</v>
      </c>
      <c r="H6" s="6">
        <v>0.001</v>
      </c>
      <c r="I6" s="4" t="s">
        <v>16</v>
      </c>
      <c r="J6" s="5"/>
    </row>
    <row r="7" spans="2:10" ht="16.5" customHeight="1">
      <c r="B7" s="4" t="s">
        <v>26</v>
      </c>
      <c r="C7" s="21">
        <v>23</v>
      </c>
      <c r="D7" s="4" t="s">
        <v>42</v>
      </c>
      <c r="E7" s="4" t="s">
        <v>32</v>
      </c>
      <c r="G7" s="7" t="s">
        <v>17</v>
      </c>
      <c r="H7" s="17">
        <v>9975</v>
      </c>
      <c r="I7" s="4" t="s">
        <v>4</v>
      </c>
      <c r="J7" s="4" t="s">
        <v>35</v>
      </c>
    </row>
    <row r="8" spans="2:10" ht="16.5" customHeight="1">
      <c r="B8" s="4" t="s">
        <v>27</v>
      </c>
      <c r="C8" s="21">
        <v>-0.1</v>
      </c>
      <c r="D8" s="5" t="s">
        <v>1</v>
      </c>
      <c r="E8" s="5"/>
      <c r="G8" s="30" t="s">
        <v>48</v>
      </c>
      <c r="H8" s="22">
        <f>H5+(H7-H3)/(H6*H3)</f>
        <v>20.5</v>
      </c>
      <c r="I8" s="4" t="s">
        <v>42</v>
      </c>
      <c r="J8" s="4" t="s">
        <v>36</v>
      </c>
    </row>
    <row r="9" spans="2:5" ht="16.5" customHeight="1">
      <c r="B9" s="4" t="s">
        <v>28</v>
      </c>
      <c r="C9" s="21">
        <v>-0.028</v>
      </c>
      <c r="D9" s="5" t="s">
        <v>0</v>
      </c>
      <c r="E9" s="5"/>
    </row>
    <row r="10" ht="16.5" customHeight="1">
      <c r="B10" s="14" t="s">
        <v>57</v>
      </c>
    </row>
    <row r="11" spans="2:5" ht="16.5" customHeight="1">
      <c r="B11" s="5" t="s">
        <v>9</v>
      </c>
      <c r="C11" s="11">
        <v>41456</v>
      </c>
      <c r="D11" s="5"/>
      <c r="E11" s="5"/>
    </row>
    <row r="12" spans="2:5" ht="16.5" customHeight="1">
      <c r="B12" s="5" t="s">
        <v>6</v>
      </c>
      <c r="C12" s="8">
        <v>2.4</v>
      </c>
      <c r="D12" s="5" t="s">
        <v>2</v>
      </c>
      <c r="E12" s="5"/>
    </row>
    <row r="13" spans="2:5" ht="16.5" customHeight="1">
      <c r="B13" s="5" t="s">
        <v>5</v>
      </c>
      <c r="C13" s="12">
        <f>IF(C12="","",C$3+C12/1000000*C$3)</f>
        <v>10000.024</v>
      </c>
      <c r="D13" s="5" t="s">
        <v>4</v>
      </c>
      <c r="E13" s="31" t="s">
        <v>63</v>
      </c>
    </row>
    <row r="14" spans="2:5" ht="16.5" customHeight="1">
      <c r="B14" s="5" t="s">
        <v>59</v>
      </c>
      <c r="C14" s="10">
        <f>IF(C6&gt;0,IF(C13&gt;0,(C13-C6)/C3*1000000/(C11-C4)*365.24,""),"")</f>
        <v>0.0702753192202545</v>
      </c>
      <c r="D14" s="4" t="s">
        <v>11</v>
      </c>
      <c r="E14" s="5" t="s">
        <v>58</v>
      </c>
    </row>
    <row r="15" ht="16.5" customHeight="1">
      <c r="B15" s="14" t="s">
        <v>24</v>
      </c>
    </row>
    <row r="16" spans="2:5" ht="16.5" customHeight="1">
      <c r="B16" s="5" t="s">
        <v>3</v>
      </c>
      <c r="C16" s="30" t="s">
        <v>47</v>
      </c>
      <c r="D16" s="7" t="s">
        <v>22</v>
      </c>
      <c r="E16" s="7" t="s">
        <v>23</v>
      </c>
    </row>
    <row r="17" spans="2:5" ht="16.5" customHeight="1">
      <c r="B17" s="4" t="s">
        <v>10</v>
      </c>
      <c r="C17" s="11">
        <v>42439</v>
      </c>
      <c r="D17" s="5"/>
      <c r="E17" s="5"/>
    </row>
    <row r="18" spans="2:5" ht="16.5" customHeight="1">
      <c r="B18" s="5" t="s">
        <v>7</v>
      </c>
      <c r="C18" s="8">
        <v>12.3</v>
      </c>
      <c r="D18" s="5" t="s">
        <v>2</v>
      </c>
      <c r="E18" s="4" t="s">
        <v>37</v>
      </c>
    </row>
    <row r="19" spans="2:5" ht="16.5" customHeight="1">
      <c r="B19" s="5" t="s">
        <v>8</v>
      </c>
      <c r="C19" s="12">
        <f>IF(C18="","",C3+C18*C3/1000000)</f>
        <v>10000.123</v>
      </c>
      <c r="D19" s="5" t="s">
        <v>4</v>
      </c>
      <c r="E19" s="4" t="s">
        <v>37</v>
      </c>
    </row>
    <row r="20" spans="2:5" ht="16.5" customHeight="1">
      <c r="B20" s="5" t="s">
        <v>54</v>
      </c>
      <c r="C20" s="13">
        <f>H8</f>
        <v>20.5</v>
      </c>
      <c r="D20" s="4" t="s">
        <v>42</v>
      </c>
      <c r="E20" s="4" t="s">
        <v>38</v>
      </c>
    </row>
    <row r="21" spans="2:5" ht="16.5" customHeight="1">
      <c r="B21" s="5" t="s">
        <v>49</v>
      </c>
      <c r="C21" s="25"/>
      <c r="D21" s="26"/>
      <c r="E21" s="24"/>
    </row>
    <row r="22" spans="2:5" ht="16.5" customHeight="1">
      <c r="B22" s="5" t="s">
        <v>7</v>
      </c>
      <c r="C22" s="8">
        <v>15.5</v>
      </c>
      <c r="D22" s="5" t="s">
        <v>2</v>
      </c>
      <c r="E22" s="4" t="s">
        <v>37</v>
      </c>
    </row>
    <row r="23" spans="2:5" ht="16.5" customHeight="1">
      <c r="B23" s="5" t="s">
        <v>8</v>
      </c>
      <c r="C23" s="12">
        <f>IF(C22="","",C3+C22*C3/1000000)</f>
        <v>10000.155</v>
      </c>
      <c r="D23" s="5" t="s">
        <v>4</v>
      </c>
      <c r="E23" s="4" t="s">
        <v>37</v>
      </c>
    </row>
    <row r="24" spans="2:5" ht="16.5" customHeight="1">
      <c r="B24" s="5" t="s">
        <v>53</v>
      </c>
      <c r="C24" s="13">
        <v>20.5</v>
      </c>
      <c r="D24" s="4" t="s">
        <v>42</v>
      </c>
      <c r="E24" s="5" t="s">
        <v>50</v>
      </c>
    </row>
    <row r="25" spans="2:5" ht="16.5" customHeight="1">
      <c r="B25" s="4" t="s">
        <v>27</v>
      </c>
      <c r="C25" s="8">
        <v>0.15</v>
      </c>
      <c r="D25" s="5" t="s">
        <v>1</v>
      </c>
      <c r="E25" s="31" t="s">
        <v>64</v>
      </c>
    </row>
    <row r="26" spans="2:5" ht="16.5" customHeight="1">
      <c r="B26" s="4" t="s">
        <v>28</v>
      </c>
      <c r="C26" s="8">
        <v>-0.03</v>
      </c>
      <c r="D26" s="5" t="s">
        <v>0</v>
      </c>
      <c r="E26" s="31" t="s">
        <v>64</v>
      </c>
    </row>
    <row r="27" spans="1:2" ht="16.5" customHeight="1">
      <c r="A27" s="1"/>
      <c r="B27" s="14" t="s">
        <v>25</v>
      </c>
    </row>
    <row r="28" spans="2:7" ht="16.5" customHeight="1">
      <c r="B28" s="5" t="s">
        <v>3</v>
      </c>
      <c r="C28" s="30" t="s">
        <v>47</v>
      </c>
      <c r="D28" s="7" t="s">
        <v>22</v>
      </c>
      <c r="E28" s="7" t="s">
        <v>23</v>
      </c>
      <c r="G28" s="29" t="s">
        <v>43</v>
      </c>
    </row>
    <row r="29" spans="2:9" ht="16.5" customHeight="1">
      <c r="B29" s="4" t="s">
        <v>14</v>
      </c>
      <c r="C29" s="10">
        <f>IF(C6&gt;0,IF(C13&gt;0,C6+(C17-C4)/365.24*C$3/1000000*C14,C6),C13)</f>
        <v>10000.025891376596</v>
      </c>
      <c r="D29" s="5" t="s">
        <v>4</v>
      </c>
      <c r="E29" s="5" t="s">
        <v>51</v>
      </c>
      <c r="G29" s="27" t="s">
        <v>44</v>
      </c>
      <c r="H29" s="3"/>
      <c r="I29" s="3"/>
    </row>
    <row r="30" spans="2:9" ht="16.5" customHeight="1">
      <c r="B30" s="5" t="s">
        <v>55</v>
      </c>
      <c r="C30" s="15">
        <f>C29+(C8*(C20-C7)+C9*(C20-C7)^2)*C$3/1000000</f>
        <v>10000.026641376595</v>
      </c>
      <c r="D30" s="4" t="s">
        <v>13</v>
      </c>
      <c r="E30" s="5" t="s">
        <v>52</v>
      </c>
      <c r="G30" s="28" t="s">
        <v>45</v>
      </c>
      <c r="H30" s="2"/>
      <c r="I30" s="2"/>
    </row>
    <row r="31" spans="2:9" ht="16.5" customHeight="1">
      <c r="B31" s="5" t="s">
        <v>49</v>
      </c>
      <c r="C31" s="25"/>
      <c r="D31" s="26"/>
      <c r="E31" s="24"/>
      <c r="G31" s="32" t="s">
        <v>61</v>
      </c>
      <c r="H31" s="32"/>
      <c r="I31" s="32"/>
    </row>
    <row r="32" spans="2:5" ht="16.5" customHeight="1">
      <c r="B32" s="5" t="s">
        <v>56</v>
      </c>
      <c r="C32" s="15">
        <f>C30+C23-C19</f>
        <v>10000.058641376596</v>
      </c>
      <c r="D32" s="4" t="s">
        <v>12</v>
      </c>
      <c r="E32" s="4" t="s">
        <v>39</v>
      </c>
    </row>
    <row r="33" spans="2:5" ht="16.5" customHeight="1">
      <c r="B33" s="4" t="s">
        <v>30</v>
      </c>
      <c r="C33" s="15">
        <f>C32-IF(C25&gt;0,(C25*(C24-C7)+C26*(C24-C7)^2)*C$3/1000000,0)</f>
        <v>10000.064266376596</v>
      </c>
      <c r="D33" s="4" t="s">
        <v>4</v>
      </c>
      <c r="E33" s="4" t="s">
        <v>40</v>
      </c>
    </row>
    <row r="34" ht="16.5" customHeight="1">
      <c r="B34" s="1"/>
    </row>
    <row r="35" ht="16.5" customHeight="1">
      <c r="C35" s="9"/>
    </row>
    <row r="36" ht="16.5" customHeight="1"/>
  </sheetData>
  <sheetProtection/>
  <conditionalFormatting sqref="C19 C23 C13">
    <cfRule type="cellIs" priority="9" dxfId="1" operator="equal" stopIfTrue="1">
      <formula>$C$15</formula>
    </cfRule>
    <cfRule type="cellIs" priority="10" dxfId="0" operator="greaterThan" stopIfTrue="1">
      <formula>0</formula>
    </cfRule>
  </conditionalFormatting>
  <conditionalFormatting sqref="C6">
    <cfRule type="cellIs" priority="1" dxfId="1" operator="equal" stopIfTrue="1">
      <formula>$C$15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ZhangLM</dc:creator>
  <cp:keywords/>
  <dc:description/>
  <cp:lastModifiedBy>Pipelie</cp:lastModifiedBy>
  <dcterms:created xsi:type="dcterms:W3CDTF">2016-03-15T01:59:31Z</dcterms:created>
  <dcterms:modified xsi:type="dcterms:W3CDTF">2016-03-21T16:07:37Z</dcterms:modified>
  <cp:category/>
  <cp:version/>
  <cp:contentType/>
  <cp:contentStatus/>
</cp:coreProperties>
</file>