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.eckert\Documents\Test Equip Manuals\Fluke\Fluke 515A\"/>
    </mc:Choice>
  </mc:AlternateContent>
  <xr:revisionPtr revIDLastSave="0" documentId="13_ncr:1_{8FEDDD1D-D053-40FE-9D36-223470F418C2}" xr6:coauthVersionLast="47" xr6:coauthVersionMax="47" xr10:uidLastSave="{00000000-0000-0000-0000-000000000000}"/>
  <bookViews>
    <workbookView xWindow="29805" yWindow="1110" windowWidth="26370" windowHeight="11385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Sheet1!$A$1:$AF$102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2" i="1" l="1"/>
  <c r="AF61" i="1"/>
  <c r="AF60" i="1"/>
  <c r="AF59" i="1"/>
  <c r="AF13" i="1"/>
  <c r="AF12" i="1"/>
  <c r="AF11" i="1"/>
  <c r="AF10" i="1"/>
  <c r="D85" i="1"/>
  <c r="D84" i="1"/>
  <c r="D83" i="1"/>
  <c r="D82" i="1"/>
  <c r="D81" i="1"/>
  <c r="H85" i="1"/>
  <c r="H84" i="1"/>
  <c r="H83" i="1"/>
  <c r="H82" i="1"/>
  <c r="H81" i="1"/>
  <c r="F85" i="1"/>
  <c r="F84" i="1"/>
  <c r="F83" i="1"/>
  <c r="F82" i="1"/>
  <c r="F81" i="1"/>
  <c r="F77" i="1"/>
  <c r="K85" i="1" l="1"/>
  <c r="AD85" i="1" s="1"/>
  <c r="AF84" i="1"/>
  <c r="AF85" i="1"/>
  <c r="K82" i="1"/>
  <c r="V82" i="1" s="1"/>
  <c r="K81" i="1"/>
  <c r="AD81" i="1" s="1"/>
  <c r="K83" i="1"/>
  <c r="AD83" i="1" s="1"/>
  <c r="K84" i="1"/>
  <c r="AB84" i="1" s="1"/>
  <c r="AF81" i="1"/>
  <c r="AF82" i="1"/>
  <c r="AF83" i="1"/>
  <c r="Z82" i="1" l="1"/>
  <c r="AA83" i="1"/>
  <c r="V83" i="1"/>
  <c r="AC83" i="1"/>
  <c r="U82" i="1"/>
  <c r="N82" i="1"/>
  <c r="O82" i="1"/>
  <c r="L83" i="1"/>
  <c r="T82" i="1"/>
  <c r="O85" i="1"/>
  <c r="Q83" i="1"/>
  <c r="W83" i="1"/>
  <c r="AB83" i="1"/>
  <c r="V84" i="1"/>
  <c r="P82" i="1"/>
  <c r="AE82" i="1"/>
  <c r="L84" i="1"/>
  <c r="P85" i="1"/>
  <c r="Y82" i="1"/>
  <c r="S82" i="1"/>
  <c r="AD82" i="1"/>
  <c r="Q85" i="1"/>
  <c r="Z85" i="1"/>
  <c r="AE85" i="1"/>
  <c r="AA81" i="1"/>
  <c r="AB81" i="1"/>
  <c r="L81" i="1"/>
  <c r="Q81" i="1"/>
  <c r="V81" i="1"/>
  <c r="Q84" i="1"/>
  <c r="M85" i="1"/>
  <c r="L85" i="1"/>
  <c r="AB85" i="1"/>
  <c r="AA85" i="1"/>
  <c r="V85" i="1"/>
  <c r="Y85" i="1"/>
  <c r="X85" i="1"/>
  <c r="W85" i="1"/>
  <c r="R85" i="1"/>
  <c r="AC85" i="1"/>
  <c r="M83" i="1"/>
  <c r="X83" i="1"/>
  <c r="R83" i="1"/>
  <c r="AA84" i="1"/>
  <c r="U85" i="1"/>
  <c r="T85" i="1"/>
  <c r="S85" i="1"/>
  <c r="N85" i="1"/>
  <c r="U84" i="1"/>
  <c r="AE84" i="1"/>
  <c r="M82" i="1"/>
  <c r="AC82" i="1"/>
  <c r="X82" i="1"/>
  <c r="W82" i="1"/>
  <c r="R82" i="1"/>
  <c r="X84" i="1"/>
  <c r="AC84" i="1"/>
  <c r="M84" i="1"/>
  <c r="R84" i="1"/>
  <c r="W84" i="1"/>
  <c r="P84" i="1"/>
  <c r="Z84" i="1"/>
  <c r="O84" i="1"/>
  <c r="Q82" i="1"/>
  <c r="L82" i="1"/>
  <c r="AB82" i="1"/>
  <c r="AA82" i="1"/>
  <c r="T84" i="1"/>
  <c r="Y84" i="1"/>
  <c r="AD84" i="1"/>
  <c r="N84" i="1"/>
  <c r="S84" i="1"/>
  <c r="AC81" i="1"/>
  <c r="W81" i="1"/>
  <c r="R81" i="1"/>
  <c r="U83" i="1"/>
  <c r="P83" i="1"/>
  <c r="O83" i="1"/>
  <c r="AE83" i="1"/>
  <c r="Z83" i="1"/>
  <c r="U81" i="1"/>
  <c r="P81" i="1"/>
  <c r="O81" i="1"/>
  <c r="AE81" i="1"/>
  <c r="Z81" i="1"/>
  <c r="M81" i="1"/>
  <c r="X81" i="1"/>
  <c r="Y83" i="1"/>
  <c r="T83" i="1"/>
  <c r="S83" i="1"/>
  <c r="N83" i="1"/>
  <c r="Y81" i="1"/>
  <c r="T81" i="1"/>
  <c r="S81" i="1"/>
  <c r="N81" i="1"/>
  <c r="H77" i="1" l="1"/>
  <c r="K77" i="1" s="1"/>
  <c r="AF77" i="1" l="1"/>
  <c r="AC77" i="1"/>
  <c r="L77" i="1"/>
  <c r="P77" i="1"/>
  <c r="AB77" i="1"/>
  <c r="T77" i="1"/>
  <c r="X77" i="1"/>
  <c r="N77" i="1"/>
  <c r="R77" i="1"/>
  <c r="V77" i="1"/>
  <c r="Z77" i="1"/>
  <c r="AD77" i="1"/>
  <c r="O77" i="1"/>
  <c r="S77" i="1"/>
  <c r="W77" i="1"/>
  <c r="AA77" i="1"/>
  <c r="AE77" i="1"/>
  <c r="M77" i="1"/>
  <c r="Q77" i="1"/>
  <c r="U77" i="1"/>
  <c r="Y77" i="1"/>
  <c r="H30" i="1" l="1"/>
  <c r="H29" i="1"/>
  <c r="H28" i="1"/>
  <c r="H27" i="1"/>
  <c r="H26" i="1"/>
  <c r="H25" i="1"/>
  <c r="H24" i="1"/>
  <c r="H23" i="1"/>
  <c r="H22" i="1"/>
  <c r="D30" i="1"/>
  <c r="D29" i="1"/>
  <c r="D28" i="1"/>
  <c r="D27" i="1"/>
  <c r="D26" i="1"/>
  <c r="D25" i="1"/>
  <c r="D24" i="1"/>
  <c r="D23" i="1"/>
  <c r="D22" i="1"/>
  <c r="H21" i="1"/>
  <c r="D21" i="1"/>
  <c r="H91" i="1"/>
  <c r="H90" i="1"/>
  <c r="H89" i="1"/>
  <c r="D91" i="1"/>
  <c r="D90" i="1"/>
  <c r="D89" i="1"/>
  <c r="AF17" i="1"/>
  <c r="K17" i="1"/>
  <c r="AB17" i="1" s="1"/>
  <c r="B54" i="1"/>
  <c r="S55" i="1"/>
  <c r="S54" i="1"/>
  <c r="K62" i="1"/>
  <c r="AE62" i="1" s="1"/>
  <c r="K61" i="1"/>
  <c r="AC61" i="1" s="1"/>
  <c r="K60" i="1"/>
  <c r="AE60" i="1" s="1"/>
  <c r="K59" i="1"/>
  <c r="AE59" i="1" s="1"/>
  <c r="AF66" i="1"/>
  <c r="K66" i="1"/>
  <c r="AB66" i="1" s="1"/>
  <c r="K67" i="1"/>
  <c r="L67" i="1" s="1"/>
  <c r="AF67" i="1"/>
  <c r="AF44" i="1"/>
  <c r="K44" i="1"/>
  <c r="AE44" i="1" s="1"/>
  <c r="AF43" i="1"/>
  <c r="K43" i="1"/>
  <c r="AE43" i="1" s="1"/>
  <c r="AF16" i="1"/>
  <c r="K16" i="1"/>
  <c r="W16" i="1" s="1"/>
  <c r="AF15" i="1"/>
  <c r="K15" i="1"/>
  <c r="AE15" i="1" s="1"/>
  <c r="AF14" i="1"/>
  <c r="K14" i="1"/>
  <c r="W14" i="1" s="1"/>
  <c r="K13" i="1"/>
  <c r="AE13" i="1" s="1"/>
  <c r="K12" i="1"/>
  <c r="W12" i="1" s="1"/>
  <c r="K11" i="1"/>
  <c r="AE11" i="1" s="1"/>
  <c r="K10" i="1"/>
  <c r="AF9" i="1"/>
  <c r="K9" i="1"/>
  <c r="AE9" i="1" s="1"/>
  <c r="AF8" i="1"/>
  <c r="K8" i="1"/>
  <c r="AE8" i="1" s="1"/>
  <c r="AF89" i="1" l="1"/>
  <c r="AF91" i="1"/>
  <c r="K91" i="1"/>
  <c r="AE91" i="1" s="1"/>
  <c r="AF90" i="1"/>
  <c r="K90" i="1"/>
  <c r="AC90" i="1" s="1"/>
  <c r="K89" i="1"/>
  <c r="AB89" i="1" s="1"/>
  <c r="M17" i="1"/>
  <c r="Q17" i="1"/>
  <c r="U17" i="1"/>
  <c r="Y17" i="1"/>
  <c r="AC17" i="1"/>
  <c r="N17" i="1"/>
  <c r="R17" i="1"/>
  <c r="V17" i="1"/>
  <c r="Z17" i="1"/>
  <c r="AD17" i="1"/>
  <c r="O17" i="1"/>
  <c r="S17" i="1"/>
  <c r="W17" i="1"/>
  <c r="AA17" i="1"/>
  <c r="AE17" i="1"/>
  <c r="L17" i="1"/>
  <c r="P17" i="1"/>
  <c r="T17" i="1"/>
  <c r="X17" i="1"/>
  <c r="AC59" i="1"/>
  <c r="R59" i="1"/>
  <c r="N59" i="1"/>
  <c r="X59" i="1"/>
  <c r="M59" i="1"/>
  <c r="Y59" i="1"/>
  <c r="P62" i="1"/>
  <c r="X62" i="1"/>
  <c r="N60" i="1"/>
  <c r="X60" i="1"/>
  <c r="T60" i="1"/>
  <c r="AD60" i="1"/>
  <c r="L60" i="1"/>
  <c r="V60" i="1"/>
  <c r="P60" i="1"/>
  <c r="AB60" i="1"/>
  <c r="T59" i="1"/>
  <c r="AD59" i="1"/>
  <c r="R62" i="1"/>
  <c r="Z62" i="1"/>
  <c r="L62" i="1"/>
  <c r="T62" i="1"/>
  <c r="AB62" i="1"/>
  <c r="N62" i="1"/>
  <c r="V62" i="1"/>
  <c r="AD62" i="1"/>
  <c r="P61" i="1"/>
  <c r="U61" i="1"/>
  <c r="Z61" i="1"/>
  <c r="L61" i="1"/>
  <c r="Q61" i="1"/>
  <c r="V61" i="1"/>
  <c r="AB61" i="1"/>
  <c r="M61" i="1"/>
  <c r="R61" i="1"/>
  <c r="X61" i="1"/>
  <c r="AD61" i="1"/>
  <c r="N61" i="1"/>
  <c r="T61" i="1"/>
  <c r="Y61" i="1"/>
  <c r="R60" i="1"/>
  <c r="Z60" i="1"/>
  <c r="P59" i="1"/>
  <c r="U59" i="1"/>
  <c r="Z59" i="1"/>
  <c r="L59" i="1"/>
  <c r="Q59" i="1"/>
  <c r="V59" i="1"/>
  <c r="AB59" i="1"/>
  <c r="AB67" i="1"/>
  <c r="O59" i="1"/>
  <c r="S59" i="1"/>
  <c r="W59" i="1"/>
  <c r="AA59" i="1"/>
  <c r="M60" i="1"/>
  <c r="Q60" i="1"/>
  <c r="U60" i="1"/>
  <c r="Y60" i="1"/>
  <c r="AC60" i="1"/>
  <c r="O61" i="1"/>
  <c r="S61" i="1"/>
  <c r="W61" i="1"/>
  <c r="AA61" i="1"/>
  <c r="AE61" i="1"/>
  <c r="M62" i="1"/>
  <c r="Q62" i="1"/>
  <c r="U62" i="1"/>
  <c r="Y62" i="1"/>
  <c r="AC62" i="1"/>
  <c r="O60" i="1"/>
  <c r="S60" i="1"/>
  <c r="W60" i="1"/>
  <c r="AA60" i="1"/>
  <c r="O62" i="1"/>
  <c r="S62" i="1"/>
  <c r="W62" i="1"/>
  <c r="AA62" i="1"/>
  <c r="R66" i="1"/>
  <c r="V66" i="1"/>
  <c r="Z66" i="1"/>
  <c r="N66" i="1"/>
  <c r="AD66" i="1"/>
  <c r="X67" i="1"/>
  <c r="T67" i="1"/>
  <c r="P67" i="1"/>
  <c r="AE67" i="1"/>
  <c r="W67" i="1"/>
  <c r="S67" i="1"/>
  <c r="O67" i="1"/>
  <c r="S66" i="1"/>
  <c r="AC67" i="1"/>
  <c r="Y67" i="1"/>
  <c r="U67" i="1"/>
  <c r="Q67" i="1"/>
  <c r="M67" i="1"/>
  <c r="M66" i="1"/>
  <c r="Q66" i="1"/>
  <c r="U66" i="1"/>
  <c r="Y66" i="1"/>
  <c r="AC66" i="1"/>
  <c r="AA67" i="1"/>
  <c r="O66" i="1"/>
  <c r="W66" i="1"/>
  <c r="AA66" i="1"/>
  <c r="AE66" i="1"/>
  <c r="AD67" i="1"/>
  <c r="Z67" i="1"/>
  <c r="V67" i="1"/>
  <c r="R67" i="1"/>
  <c r="N67" i="1"/>
  <c r="L66" i="1"/>
  <c r="P66" i="1"/>
  <c r="T66" i="1"/>
  <c r="X66" i="1"/>
  <c r="R44" i="1"/>
  <c r="X44" i="1"/>
  <c r="M44" i="1"/>
  <c r="Y44" i="1"/>
  <c r="N44" i="1"/>
  <c r="AC44" i="1"/>
  <c r="T44" i="1"/>
  <c r="AD44" i="1"/>
  <c r="P44" i="1"/>
  <c r="U44" i="1"/>
  <c r="Z44" i="1"/>
  <c r="L44" i="1"/>
  <c r="Q44" i="1"/>
  <c r="V44" i="1"/>
  <c r="AB44" i="1"/>
  <c r="T43" i="1"/>
  <c r="AD43" i="1"/>
  <c r="M43" i="1"/>
  <c r="X43" i="1"/>
  <c r="R43" i="1"/>
  <c r="AC43" i="1"/>
  <c r="N43" i="1"/>
  <c r="Y43" i="1"/>
  <c r="P43" i="1"/>
  <c r="U43" i="1"/>
  <c r="Z43" i="1"/>
  <c r="L43" i="1"/>
  <c r="Q43" i="1"/>
  <c r="V43" i="1"/>
  <c r="AB43" i="1"/>
  <c r="O44" i="1"/>
  <c r="S44" i="1"/>
  <c r="W44" i="1"/>
  <c r="AA44" i="1"/>
  <c r="O43" i="1"/>
  <c r="S43" i="1"/>
  <c r="W43" i="1"/>
  <c r="AA43" i="1"/>
  <c r="AC9" i="1"/>
  <c r="N9" i="1"/>
  <c r="AC15" i="1"/>
  <c r="S8" i="1"/>
  <c r="V9" i="1"/>
  <c r="AD8" i="1"/>
  <c r="M9" i="1"/>
  <c r="Y9" i="1"/>
  <c r="T9" i="1"/>
  <c r="L9" i="1"/>
  <c r="X11" i="1"/>
  <c r="M11" i="1"/>
  <c r="Y11" i="1"/>
  <c r="N11" i="1"/>
  <c r="AC11" i="1"/>
  <c r="R9" i="1"/>
  <c r="AB9" i="1"/>
  <c r="R11" i="1"/>
  <c r="R15" i="1"/>
  <c r="T13" i="1"/>
  <c r="M13" i="1"/>
  <c r="X13" i="1"/>
  <c r="T15" i="1"/>
  <c r="AD15" i="1"/>
  <c r="N13" i="1"/>
  <c r="Y13" i="1"/>
  <c r="M15" i="1"/>
  <c r="X15" i="1"/>
  <c r="Q9" i="1"/>
  <c r="X9" i="1"/>
  <c r="AD9" i="1"/>
  <c r="T11" i="1"/>
  <c r="AD11" i="1"/>
  <c r="R13" i="1"/>
  <c r="AC13" i="1"/>
  <c r="N15" i="1"/>
  <c r="Y15" i="1"/>
  <c r="AD13" i="1"/>
  <c r="N8" i="1"/>
  <c r="X8" i="1"/>
  <c r="P11" i="1"/>
  <c r="U11" i="1"/>
  <c r="Z11" i="1"/>
  <c r="P13" i="1"/>
  <c r="U13" i="1"/>
  <c r="Z13" i="1"/>
  <c r="P15" i="1"/>
  <c r="U15" i="1"/>
  <c r="Z15" i="1"/>
  <c r="O8" i="1"/>
  <c r="Z8" i="1"/>
  <c r="P9" i="1"/>
  <c r="U9" i="1"/>
  <c r="Z9" i="1"/>
  <c r="L11" i="1"/>
  <c r="Q11" i="1"/>
  <c r="V11" i="1"/>
  <c r="AB11" i="1"/>
  <c r="L13" i="1"/>
  <c r="Q13" i="1"/>
  <c r="V13" i="1"/>
  <c r="AB13" i="1"/>
  <c r="L15" i="1"/>
  <c r="Q15" i="1"/>
  <c r="V15" i="1"/>
  <c r="AB15" i="1"/>
  <c r="T8" i="1"/>
  <c r="AC10" i="1"/>
  <c r="Y10" i="1"/>
  <c r="U10" i="1"/>
  <c r="Q10" i="1"/>
  <c r="M10" i="1"/>
  <c r="AB10" i="1"/>
  <c r="X10" i="1"/>
  <c r="T10" i="1"/>
  <c r="P10" i="1"/>
  <c r="L10" i="1"/>
  <c r="S10" i="1"/>
  <c r="N10" i="1"/>
  <c r="V10" i="1"/>
  <c r="AD10" i="1"/>
  <c r="AD12" i="1"/>
  <c r="Z12" i="1"/>
  <c r="V12" i="1"/>
  <c r="R12" i="1"/>
  <c r="N12" i="1"/>
  <c r="AC12" i="1"/>
  <c r="Y12" i="1"/>
  <c r="U12" i="1"/>
  <c r="Q12" i="1"/>
  <c r="M12" i="1"/>
  <c r="AB12" i="1"/>
  <c r="X12" i="1"/>
  <c r="T12" i="1"/>
  <c r="P12" i="1"/>
  <c r="L12" i="1"/>
  <c r="AA12" i="1"/>
  <c r="AD14" i="1"/>
  <c r="Z14" i="1"/>
  <c r="V14" i="1"/>
  <c r="R14" i="1"/>
  <c r="N14" i="1"/>
  <c r="AC14" i="1"/>
  <c r="Y14" i="1"/>
  <c r="U14" i="1"/>
  <c r="Q14" i="1"/>
  <c r="M14" i="1"/>
  <c r="AB14" i="1"/>
  <c r="X14" i="1"/>
  <c r="T14" i="1"/>
  <c r="P14" i="1"/>
  <c r="L14" i="1"/>
  <c r="AA14" i="1"/>
  <c r="AD16" i="1"/>
  <c r="Z16" i="1"/>
  <c r="V16" i="1"/>
  <c r="R16" i="1"/>
  <c r="N16" i="1"/>
  <c r="AC16" i="1"/>
  <c r="Y16" i="1"/>
  <c r="U16" i="1"/>
  <c r="Q16" i="1"/>
  <c r="M16" i="1"/>
  <c r="AB16" i="1"/>
  <c r="X16" i="1"/>
  <c r="T16" i="1"/>
  <c r="P16" i="1"/>
  <c r="L16" i="1"/>
  <c r="AA16" i="1"/>
  <c r="AC8" i="1"/>
  <c r="Y8" i="1"/>
  <c r="U8" i="1"/>
  <c r="Q8" i="1"/>
  <c r="M8" i="1"/>
  <c r="P8" i="1"/>
  <c r="V8" i="1"/>
  <c r="AA8" i="1"/>
  <c r="O10" i="1"/>
  <c r="W10" i="1"/>
  <c r="AE10" i="1"/>
  <c r="O12" i="1"/>
  <c r="AE12" i="1"/>
  <c r="O14" i="1"/>
  <c r="AE14" i="1"/>
  <c r="O16" i="1"/>
  <c r="AE16" i="1"/>
  <c r="L8" i="1"/>
  <c r="R8" i="1"/>
  <c r="W8" i="1"/>
  <c r="AB8" i="1"/>
  <c r="R10" i="1"/>
  <c r="Z10" i="1"/>
  <c r="S12" i="1"/>
  <c r="S14" i="1"/>
  <c r="S16" i="1"/>
  <c r="AA10" i="1"/>
  <c r="O9" i="1"/>
  <c r="S9" i="1"/>
  <c r="W9" i="1"/>
  <c r="AA9" i="1"/>
  <c r="O11" i="1"/>
  <c r="S11" i="1"/>
  <c r="W11" i="1"/>
  <c r="AA11" i="1"/>
  <c r="O13" i="1"/>
  <c r="S13" i="1"/>
  <c r="W13" i="1"/>
  <c r="AA13" i="1"/>
  <c r="O15" i="1"/>
  <c r="S15" i="1"/>
  <c r="W15" i="1"/>
  <c r="AA15" i="1"/>
  <c r="AF26" i="1"/>
  <c r="AF25" i="1"/>
  <c r="AF24" i="1"/>
  <c r="AF23" i="1"/>
  <c r="J102" i="1"/>
  <c r="K21" i="1"/>
  <c r="N21" i="1" s="1"/>
  <c r="AF21" i="1"/>
  <c r="AF73" i="1"/>
  <c r="K73" i="1"/>
  <c r="AC73" i="1" s="1"/>
  <c r="AF72" i="1"/>
  <c r="K72" i="1"/>
  <c r="AE72" i="1" s="1"/>
  <c r="AF71" i="1"/>
  <c r="K71" i="1"/>
  <c r="AC71" i="1" s="1"/>
  <c r="AF70" i="1"/>
  <c r="K70" i="1"/>
  <c r="AE70" i="1" s="1"/>
  <c r="AF69" i="1"/>
  <c r="K69" i="1"/>
  <c r="AC69" i="1" s="1"/>
  <c r="AF68" i="1"/>
  <c r="K68" i="1"/>
  <c r="AE68" i="1" s="1"/>
  <c r="AF42" i="1"/>
  <c r="K42" i="1"/>
  <c r="AC42" i="1" s="1"/>
  <c r="AF30" i="1"/>
  <c r="K30" i="1"/>
  <c r="AA30" i="1" s="1"/>
  <c r="AF29" i="1"/>
  <c r="K29" i="1"/>
  <c r="Z29" i="1" s="1"/>
  <c r="AF28" i="1"/>
  <c r="K28" i="1"/>
  <c r="X28" i="1" s="1"/>
  <c r="AF27" i="1"/>
  <c r="K27" i="1"/>
  <c r="X27" i="1" s="1"/>
  <c r="K26" i="1"/>
  <c r="AA26" i="1" s="1"/>
  <c r="K25" i="1"/>
  <c r="AD25" i="1" s="1"/>
  <c r="AC25" i="1" s="1"/>
  <c r="K24" i="1"/>
  <c r="AB24" i="1" s="1"/>
  <c r="K23" i="1"/>
  <c r="AB23" i="1" s="1"/>
  <c r="AF22" i="1"/>
  <c r="K22" i="1"/>
  <c r="AE22" i="1" s="1"/>
  <c r="P91" i="1" l="1"/>
  <c r="V90" i="1"/>
  <c r="S91" i="1"/>
  <c r="Y91" i="1"/>
  <c r="X91" i="1"/>
  <c r="AD91" i="1"/>
  <c r="V91" i="1"/>
  <c r="AC91" i="1"/>
  <c r="L91" i="1"/>
  <c r="O91" i="1"/>
  <c r="T91" i="1"/>
  <c r="M91" i="1"/>
  <c r="Z90" i="1"/>
  <c r="M90" i="1"/>
  <c r="W91" i="1"/>
  <c r="AB91" i="1"/>
  <c r="Z91" i="1"/>
  <c r="X89" i="1"/>
  <c r="Z89" i="1"/>
  <c r="AA91" i="1"/>
  <c r="Q90" i="1"/>
  <c r="O90" i="1"/>
  <c r="N91" i="1"/>
  <c r="R91" i="1"/>
  <c r="Q91" i="1"/>
  <c r="U91" i="1"/>
  <c r="W89" i="1"/>
  <c r="V89" i="1"/>
  <c r="T90" i="1"/>
  <c r="AE90" i="1"/>
  <c r="X90" i="1"/>
  <c r="S90" i="1"/>
  <c r="AD90" i="1"/>
  <c r="T89" i="1"/>
  <c r="S89" i="1"/>
  <c r="Y89" i="1"/>
  <c r="AA89" i="1"/>
  <c r="Q89" i="1"/>
  <c r="R89" i="1"/>
  <c r="Y90" i="1"/>
  <c r="P90" i="1"/>
  <c r="AA90" i="1"/>
  <c r="R90" i="1"/>
  <c r="N90" i="1"/>
  <c r="U90" i="1"/>
  <c r="AB90" i="1"/>
  <c r="L90" i="1"/>
  <c r="W90" i="1"/>
  <c r="P89" i="1"/>
  <c r="M89" i="1"/>
  <c r="AD89" i="1"/>
  <c r="AC89" i="1"/>
  <c r="L89" i="1"/>
  <c r="O89" i="1"/>
  <c r="U89" i="1"/>
  <c r="AE89" i="1"/>
  <c r="N89" i="1"/>
  <c r="AC21" i="1"/>
  <c r="AE21" i="1"/>
  <c r="U21" i="1"/>
  <c r="S21" i="1"/>
  <c r="W21" i="1"/>
  <c r="M21" i="1"/>
  <c r="AA21" i="1"/>
  <c r="O21" i="1"/>
  <c r="Y21" i="1"/>
  <c r="Q21" i="1"/>
  <c r="AB21" i="1"/>
  <c r="X21" i="1"/>
  <c r="T21" i="1"/>
  <c r="P21" i="1"/>
  <c r="L21" i="1"/>
  <c r="AD21" i="1"/>
  <c r="Z21" i="1"/>
  <c r="V21" i="1"/>
  <c r="R21" i="1"/>
  <c r="V68" i="1"/>
  <c r="M68" i="1"/>
  <c r="P69" i="1"/>
  <c r="AB42" i="1"/>
  <c r="T71" i="1"/>
  <c r="P71" i="1"/>
  <c r="T69" i="1"/>
  <c r="L68" i="1"/>
  <c r="X68" i="1"/>
  <c r="AB73" i="1"/>
  <c r="L73" i="1"/>
  <c r="L71" i="1"/>
  <c r="AB71" i="1"/>
  <c r="L69" i="1"/>
  <c r="AB69" i="1"/>
  <c r="R68" i="1"/>
  <c r="AC68" i="1"/>
  <c r="Q68" i="1"/>
  <c r="AB68" i="1"/>
  <c r="X73" i="1"/>
  <c r="P73" i="1"/>
  <c r="T73" i="1"/>
  <c r="N72" i="1"/>
  <c r="T72" i="1"/>
  <c r="Y72" i="1"/>
  <c r="AD72" i="1"/>
  <c r="M72" i="1"/>
  <c r="R72" i="1"/>
  <c r="X72" i="1"/>
  <c r="AC72" i="1"/>
  <c r="L72" i="1"/>
  <c r="Q72" i="1"/>
  <c r="V72" i="1"/>
  <c r="AB72" i="1"/>
  <c r="P72" i="1"/>
  <c r="U72" i="1"/>
  <c r="Z72" i="1"/>
  <c r="X71" i="1"/>
  <c r="N70" i="1"/>
  <c r="T70" i="1"/>
  <c r="Y70" i="1"/>
  <c r="AD70" i="1"/>
  <c r="M70" i="1"/>
  <c r="R70" i="1"/>
  <c r="X70" i="1"/>
  <c r="AC70" i="1"/>
  <c r="L70" i="1"/>
  <c r="Q70" i="1"/>
  <c r="V70" i="1"/>
  <c r="AB70" i="1"/>
  <c r="P70" i="1"/>
  <c r="U70" i="1"/>
  <c r="Z70" i="1"/>
  <c r="X69" i="1"/>
  <c r="P68" i="1"/>
  <c r="U68" i="1"/>
  <c r="Z68" i="1"/>
  <c r="N68" i="1"/>
  <c r="T68" i="1"/>
  <c r="Y68" i="1"/>
  <c r="AD68" i="1"/>
  <c r="O69" i="1"/>
  <c r="W69" i="1"/>
  <c r="W71" i="1"/>
  <c r="O73" i="1"/>
  <c r="W73" i="1"/>
  <c r="R69" i="1"/>
  <c r="Z69" i="1"/>
  <c r="N73" i="1"/>
  <c r="R73" i="1"/>
  <c r="Z73" i="1"/>
  <c r="AD73" i="1"/>
  <c r="S69" i="1"/>
  <c r="AA69" i="1"/>
  <c r="AE69" i="1"/>
  <c r="O71" i="1"/>
  <c r="S71" i="1"/>
  <c r="AA71" i="1"/>
  <c r="AE71" i="1"/>
  <c r="S73" i="1"/>
  <c r="AA73" i="1"/>
  <c r="AE73" i="1"/>
  <c r="N69" i="1"/>
  <c r="V69" i="1"/>
  <c r="AD69" i="1"/>
  <c r="N71" i="1"/>
  <c r="R71" i="1"/>
  <c r="V71" i="1"/>
  <c r="Z71" i="1"/>
  <c r="AD71" i="1"/>
  <c r="V73" i="1"/>
  <c r="O68" i="1"/>
  <c r="S68" i="1"/>
  <c r="W68" i="1"/>
  <c r="AA68" i="1"/>
  <c r="M69" i="1"/>
  <c r="Q69" i="1"/>
  <c r="U69" i="1"/>
  <c r="Y69" i="1"/>
  <c r="O70" i="1"/>
  <c r="S70" i="1"/>
  <c r="W70" i="1"/>
  <c r="AA70" i="1"/>
  <c r="M71" i="1"/>
  <c r="Q71" i="1"/>
  <c r="U71" i="1"/>
  <c r="Y71" i="1"/>
  <c r="O72" i="1"/>
  <c r="S72" i="1"/>
  <c r="W72" i="1"/>
  <c r="AA72" i="1"/>
  <c r="M73" i="1"/>
  <c r="Q73" i="1"/>
  <c r="U73" i="1"/>
  <c r="Y73" i="1"/>
  <c r="L42" i="1"/>
  <c r="P42" i="1"/>
  <c r="X42" i="1"/>
  <c r="T42" i="1"/>
  <c r="O42" i="1"/>
  <c r="S42" i="1"/>
  <c r="W42" i="1"/>
  <c r="AA42" i="1"/>
  <c r="AE42" i="1"/>
  <c r="N42" i="1"/>
  <c r="R42" i="1"/>
  <c r="V42" i="1"/>
  <c r="Z42" i="1"/>
  <c r="AD42" i="1"/>
  <c r="M42" i="1"/>
  <c r="Q42" i="1"/>
  <c r="U42" i="1"/>
  <c r="Y42" i="1"/>
  <c r="AE29" i="1"/>
  <c r="M27" i="1"/>
  <c r="L22" i="1"/>
  <c r="O27" i="1"/>
  <c r="AB27" i="1"/>
  <c r="AD22" i="1"/>
  <c r="U23" i="1"/>
  <c r="AC27" i="1"/>
  <c r="N28" i="1"/>
  <c r="N30" i="1"/>
  <c r="T22" i="1"/>
  <c r="O23" i="1"/>
  <c r="L28" i="1"/>
  <c r="AE28" i="1"/>
  <c r="W28" i="1"/>
  <c r="T28" i="1"/>
  <c r="AE26" i="1"/>
  <c r="Y26" i="1"/>
  <c r="AE30" i="1"/>
  <c r="O22" i="1"/>
  <c r="Z22" i="1"/>
  <c r="AE23" i="1"/>
  <c r="T26" i="1"/>
  <c r="W27" i="1"/>
  <c r="S28" i="1"/>
  <c r="AB28" i="1"/>
  <c r="Y30" i="1"/>
  <c r="S22" i="1"/>
  <c r="AB22" i="1"/>
  <c r="N22" i="1"/>
  <c r="W22" i="1"/>
  <c r="Z23" i="1"/>
  <c r="N26" i="1"/>
  <c r="T27" i="1"/>
  <c r="O28" i="1"/>
  <c r="Z28" i="1"/>
  <c r="T30" i="1"/>
  <c r="R29" i="1"/>
  <c r="Y29" i="1"/>
  <c r="R22" i="1"/>
  <c r="X22" i="1"/>
  <c r="N23" i="1"/>
  <c r="M23" i="1" s="1"/>
  <c r="S23" i="1"/>
  <c r="Y23" i="1"/>
  <c r="AD23" i="1"/>
  <c r="Z25" i="1"/>
  <c r="M26" i="1"/>
  <c r="R26" i="1"/>
  <c r="X26" i="1"/>
  <c r="AD26" i="1"/>
  <c r="AC26" i="1" s="1"/>
  <c r="L27" i="1"/>
  <c r="S27" i="1"/>
  <c r="Y27" i="1"/>
  <c r="R28" i="1"/>
  <c r="O29" i="1"/>
  <c r="W29" i="1"/>
  <c r="AD29" i="1"/>
  <c r="M30" i="1"/>
  <c r="R30" i="1"/>
  <c r="X30" i="1"/>
  <c r="AD30" i="1"/>
  <c r="AC30" i="1" s="1"/>
  <c r="L23" i="1"/>
  <c r="R23" i="1"/>
  <c r="W23" i="1"/>
  <c r="AC23" i="1"/>
  <c r="U25" i="1"/>
  <c r="L26" i="1"/>
  <c r="Q26" i="1"/>
  <c r="V26" i="1"/>
  <c r="AB26" i="1"/>
  <c r="Q27" i="1"/>
  <c r="AE27" i="1"/>
  <c r="N29" i="1"/>
  <c r="U29" i="1"/>
  <c r="AC29" i="1"/>
  <c r="L30" i="1"/>
  <c r="Q30" i="1"/>
  <c r="V30" i="1"/>
  <c r="AB30" i="1"/>
  <c r="Q23" i="1"/>
  <c r="V23" i="1"/>
  <c r="AA23" i="1"/>
  <c r="O25" i="1"/>
  <c r="P26" i="1"/>
  <c r="U26" i="1"/>
  <c r="Z26" i="1"/>
  <c r="M29" i="1"/>
  <c r="S29" i="1"/>
  <c r="P30" i="1"/>
  <c r="U30" i="1"/>
  <c r="Z30" i="1"/>
  <c r="O24" i="1"/>
  <c r="T24" i="1"/>
  <c r="Y24" i="1"/>
  <c r="AE24" i="1"/>
  <c r="N25" i="1"/>
  <c r="S25" i="1"/>
  <c r="Y25" i="1"/>
  <c r="AE25" i="1"/>
  <c r="AC22" i="1"/>
  <c r="Y22" i="1"/>
  <c r="U22" i="1"/>
  <c r="Q22" i="1"/>
  <c r="M22" i="1"/>
  <c r="AD27" i="1"/>
  <c r="Z27" i="1"/>
  <c r="V27" i="1"/>
  <c r="R27" i="1"/>
  <c r="N27" i="1"/>
  <c r="AD28" i="1"/>
  <c r="AC28" i="1" s="1"/>
  <c r="Y28" i="1"/>
  <c r="U28" i="1"/>
  <c r="Q28" i="1"/>
  <c r="M28" i="1"/>
  <c r="AB29" i="1"/>
  <c r="X29" i="1"/>
  <c r="T29" i="1"/>
  <c r="P29" i="1"/>
  <c r="L29" i="1"/>
  <c r="P22" i="1"/>
  <c r="V22" i="1"/>
  <c r="AA22" i="1"/>
  <c r="M24" i="1"/>
  <c r="S24" i="1"/>
  <c r="X24" i="1"/>
  <c r="AC24" i="1"/>
  <c r="M25" i="1"/>
  <c r="R25" i="1"/>
  <c r="W25" i="1"/>
  <c r="P27" i="1"/>
  <c r="U27" i="1"/>
  <c r="AA27" i="1"/>
  <c r="P28" i="1"/>
  <c r="V28" i="1"/>
  <c r="AA28" i="1"/>
  <c r="Q29" i="1"/>
  <c r="V29" i="1"/>
  <c r="AA29" i="1"/>
  <c r="AB25" i="1"/>
  <c r="X25" i="1"/>
  <c r="T25" i="1"/>
  <c r="P25" i="1"/>
  <c r="L25" i="1"/>
  <c r="L24" i="1"/>
  <c r="Q24" i="1"/>
  <c r="W24" i="1"/>
  <c r="Q25" i="1"/>
  <c r="V25" i="1"/>
  <c r="AA25" i="1"/>
  <c r="AD24" i="1"/>
  <c r="Z24" i="1"/>
  <c r="V24" i="1"/>
  <c r="R24" i="1"/>
  <c r="N24" i="1"/>
  <c r="P24" i="1"/>
  <c r="U24" i="1"/>
  <c r="AA24" i="1"/>
  <c r="P23" i="1"/>
  <c r="T23" i="1"/>
  <c r="X23" i="1"/>
  <c r="O26" i="1"/>
  <c r="S26" i="1"/>
  <c r="W26" i="1"/>
  <c r="O30" i="1"/>
  <c r="S30" i="1"/>
  <c r="W30" i="1"/>
  <c r="AF38" i="1"/>
  <c r="K38" i="1"/>
  <c r="AF37" i="1"/>
  <c r="K37" i="1"/>
  <c r="AF36" i="1"/>
  <c r="K36" i="1"/>
  <c r="AF35" i="1"/>
  <c r="K35" i="1"/>
  <c r="AF34" i="1"/>
  <c r="K34" i="1"/>
  <c r="N35" i="1" l="1"/>
  <c r="M37" i="1"/>
  <c r="R34" i="1"/>
  <c r="R36" i="1"/>
  <c r="X34" i="1"/>
  <c r="AD35" i="1"/>
  <c r="M34" i="1"/>
  <c r="V35" i="1"/>
  <c r="Y37" i="1"/>
  <c r="AC34" i="1"/>
  <c r="R35" i="1"/>
  <c r="U37" i="1"/>
  <c r="L34" i="1"/>
  <c r="Q34" i="1"/>
  <c r="V34" i="1"/>
  <c r="AB34" i="1"/>
  <c r="P34" i="1"/>
  <c r="U34" i="1"/>
  <c r="Z34" i="1"/>
  <c r="N34" i="1"/>
  <c r="T34" i="1"/>
  <c r="Y34" i="1"/>
  <c r="AD34" i="1"/>
  <c r="Z35" i="1"/>
  <c r="N36" i="1"/>
  <c r="AD36" i="1"/>
  <c r="Z36" i="1"/>
  <c r="V36" i="1"/>
  <c r="Q37" i="1"/>
  <c r="AC37" i="1"/>
  <c r="O34" i="1"/>
  <c r="S34" i="1"/>
  <c r="W34" i="1"/>
  <c r="AA34" i="1"/>
  <c r="AE34" i="1"/>
  <c r="M35" i="1"/>
  <c r="Q35" i="1"/>
  <c r="U35" i="1"/>
  <c r="Y35" i="1"/>
  <c r="AC35" i="1"/>
  <c r="L35" i="1"/>
  <c r="P35" i="1"/>
  <c r="T35" i="1"/>
  <c r="X35" i="1"/>
  <c r="AB35" i="1"/>
  <c r="O35" i="1"/>
  <c r="S35" i="1"/>
  <c r="W35" i="1"/>
  <c r="AA35" i="1"/>
  <c r="AE35" i="1"/>
  <c r="M36" i="1"/>
  <c r="Q36" i="1"/>
  <c r="U36" i="1"/>
  <c r="Y36" i="1"/>
  <c r="AC36" i="1"/>
  <c r="L36" i="1"/>
  <c r="P36" i="1"/>
  <c r="T36" i="1"/>
  <c r="X36" i="1"/>
  <c r="AB36" i="1"/>
  <c r="O36" i="1"/>
  <c r="S36" i="1"/>
  <c r="W36" i="1"/>
  <c r="AA36" i="1"/>
  <c r="AE36" i="1"/>
  <c r="L37" i="1"/>
  <c r="P37" i="1"/>
  <c r="T37" i="1"/>
  <c r="X37" i="1"/>
  <c r="AB37" i="1"/>
  <c r="M38" i="1"/>
  <c r="Q38" i="1"/>
  <c r="U38" i="1"/>
  <c r="Y38" i="1"/>
  <c r="AC38" i="1"/>
  <c r="O37" i="1"/>
  <c r="S37" i="1"/>
  <c r="W37" i="1"/>
  <c r="AA37" i="1"/>
  <c r="AE37" i="1"/>
  <c r="L38" i="1"/>
  <c r="P38" i="1"/>
  <c r="T38" i="1"/>
  <c r="X38" i="1"/>
  <c r="AB38" i="1"/>
  <c r="N37" i="1"/>
  <c r="R37" i="1"/>
  <c r="V37" i="1"/>
  <c r="Z37" i="1"/>
  <c r="AD37" i="1"/>
  <c r="O38" i="1"/>
  <c r="S38" i="1"/>
  <c r="W38" i="1"/>
  <c r="AA38" i="1"/>
  <c r="AE38" i="1"/>
  <c r="N38" i="1"/>
  <c r="R38" i="1"/>
  <c r="V38" i="1"/>
  <c r="Z38" i="1"/>
  <c r="AD38" i="1"/>
</calcChain>
</file>

<file path=xl/sharedStrings.xml><?xml version="1.0" encoding="utf-8"?>
<sst xmlns="http://schemas.openxmlformats.org/spreadsheetml/2006/main" count="339" uniqueCount="86">
  <si>
    <t>Measured</t>
  </si>
  <si>
    <t>Upper Limit</t>
  </si>
  <si>
    <t>Metrologist/Technician</t>
  </si>
  <si>
    <t>Signature</t>
  </si>
  <si>
    <t>V</t>
  </si>
  <si>
    <t>Test Voltage</t>
  </si>
  <si>
    <t>Range</t>
  </si>
  <si>
    <t>Lower Limit</t>
  </si>
  <si>
    <t>lower</t>
  </si>
  <si>
    <t>Limits in 5% increments</t>
  </si>
  <si>
    <t>upper</t>
  </si>
  <si>
    <t>Range, Freq</t>
  </si>
  <si>
    <t>Ω</t>
  </si>
  <si>
    <t>kΩ</t>
  </si>
  <si>
    <t>MΩ</t>
  </si>
  <si>
    <t>Resistance</t>
  </si>
  <si>
    <t>AC Voltage Accuracy</t>
  </si>
  <si>
    <t>Resistance Accuracy</t>
  </si>
  <si>
    <t>Calibration Date:</t>
  </si>
  <si>
    <t>Calibration Certificate No:</t>
  </si>
  <si>
    <t>Frequency Test</t>
  </si>
  <si>
    <t>Serial Number:</t>
  </si>
  <si>
    <t>Temperature</t>
  </si>
  <si>
    <r>
      <t>1. Using Fluke 80AK-A and Type K cable input 23.0</t>
    </r>
    <r>
      <rPr>
        <sz val="12"/>
        <color theme="1"/>
        <rFont val="Calibri"/>
        <family val="2"/>
      </rPr>
      <t>°C</t>
    </r>
  </si>
  <si>
    <t>2. Enter meter SETUP mode (Press yellow button then Backlight button), adjust temperature offset so</t>
  </si>
  <si>
    <r>
      <t xml:space="preserve">     UUT displays 23.0</t>
    </r>
    <r>
      <rPr>
        <sz val="12"/>
        <color theme="1"/>
        <rFont val="Calibri"/>
        <family val="2"/>
      </rPr>
      <t xml:space="preserve">°C using the Blue shift button and backlight button </t>
    </r>
  </si>
  <si>
    <t xml:space="preserve">     along with the up/down arrow keys. Press yellow button followed by Backlight button to save offset.</t>
  </si>
  <si>
    <t>3. Proceed to measurement points</t>
  </si>
  <si>
    <t>Duty Cycle</t>
  </si>
  <si>
    <t>2. Apply 1V 20 KHz</t>
  </si>
  <si>
    <t>1. Leaving UUT on ACV, press Hz%ms button once for Hz</t>
  </si>
  <si>
    <t>1. Leaving UUT on ACV, press Hz%ms button once more for %</t>
  </si>
  <si>
    <t>2.  Apply 2 Vpp 500 Hz 30% duty cycle</t>
  </si>
  <si>
    <t>Hz</t>
  </si>
  <si>
    <t>%</t>
  </si>
  <si>
    <t>Press Blue shift button for AC+DC</t>
  </si>
  <si>
    <t>1. Remove leads from UUT for Open test</t>
  </si>
  <si>
    <t>AC Tests, Voltage and Current</t>
  </si>
  <si>
    <t>The Range, Freq column refers to the UUT range (using manual ranging) and the Freq of the applied</t>
  </si>
  <si>
    <t>test voltage or current</t>
  </si>
  <si>
    <t>1. Short connected, wait a min. of 60 sec for meter to settle</t>
  </si>
  <si>
    <t>1. Open connectors, no leads attached</t>
  </si>
  <si>
    <r>
      <t xml:space="preserve">DC </t>
    </r>
    <r>
      <rPr>
        <b/>
        <sz val="10"/>
        <color theme="1"/>
        <rFont val="Calibri"/>
        <family val="2"/>
      </rPr>
      <t>µ</t>
    </r>
    <r>
      <rPr>
        <b/>
        <sz val="10"/>
        <color theme="1"/>
        <rFont val="Arial"/>
        <family val="2"/>
      </rPr>
      <t>Volt O/P and Linearity</t>
    </r>
  </si>
  <si>
    <t>10 V</t>
  </si>
  <si>
    <t>Multiplier sw</t>
  </si>
  <si>
    <t>X</t>
  </si>
  <si>
    <t>DC Voltage Range Test</t>
  </si>
  <si>
    <t>100 V</t>
  </si>
  <si>
    <t>1 V</t>
  </si>
  <si>
    <t>10 Volt DC Range and Linearity Test</t>
  </si>
  <si>
    <r>
      <rPr>
        <sz val="9"/>
        <color theme="1"/>
        <rFont val="Calibri"/>
        <family val="2"/>
      </rPr>
      <t>µ</t>
    </r>
    <r>
      <rPr>
        <sz val="9"/>
        <color theme="1"/>
        <rFont val="Arial"/>
        <family val="2"/>
      </rPr>
      <t>V Dial Setting</t>
    </r>
  </si>
  <si>
    <t>N</t>
  </si>
  <si>
    <t>/A</t>
  </si>
  <si>
    <t>1 V 400 Hz</t>
  </si>
  <si>
    <t>10 V 400 Hz</t>
  </si>
  <si>
    <t>100 V 400 Hz</t>
  </si>
  <si>
    <t>10 V 4 kHz</t>
  </si>
  <si>
    <t>10 V 50 kHz</t>
  </si>
  <si>
    <t>Test Freq</t>
  </si>
  <si>
    <t>kHz</t>
  </si>
  <si>
    <t>0 Ω</t>
  </si>
  <si>
    <t>mΩ</t>
  </si>
  <si>
    <t>AC Distortion</t>
  </si>
  <si>
    <t>Test</t>
  </si>
  <si>
    <t>400 Hz</t>
  </si>
  <si>
    <t>4 kHz</t>
  </si>
  <si>
    <t>50 kHz</t>
  </si>
  <si>
    <t>Fluke 515A Calibrator                                                                                                             Calibration Data</t>
  </si>
  <si>
    <t>Page: 1 of 2</t>
  </si>
  <si>
    <t>Page: 2 of 2</t>
  </si>
  <si>
    <t>Fluke515A Rev. 0 Mar. 2017</t>
  </si>
  <si>
    <r>
      <rPr>
        <sz val="9"/>
        <color theme="1"/>
        <rFont val="Calibri"/>
        <family val="2"/>
      </rPr>
      <t>µ</t>
    </r>
    <r>
      <rPr>
        <sz val="9"/>
        <color theme="1"/>
        <rFont val="Arial"/>
        <family val="2"/>
      </rPr>
      <t>V</t>
    </r>
  </si>
  <si>
    <t>----</t>
  </si>
  <si>
    <t>10 Ω</t>
  </si>
  <si>
    <t>100 Ω</t>
  </si>
  <si>
    <t>1 kΩ</t>
  </si>
  <si>
    <t>10 kΩ</t>
  </si>
  <si>
    <t>100 kΩ</t>
  </si>
  <si>
    <t>1 MΩ</t>
  </si>
  <si>
    <t>10 MΩ</t>
  </si>
  <si>
    <t>102 VAC</t>
  </si>
  <si>
    <t>128 VAC</t>
  </si>
  <si>
    <t>No Load</t>
  </si>
  <si>
    <t>Load</t>
  </si>
  <si>
    <t>Load Regulation load/no load</t>
  </si>
  <si>
    <t>Line Regulation with 1 kΩ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</si>
</sst>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0"/>
      <color rgb="FF00B050"/>
      <name val="Arial"/>
      <family val="2"/>
    </font>
    <font>
      <sz val="9"/>
      <color rgb="FF00B050"/>
      <name val="Arial"/>
      <family val="2"/>
    </font>
    <font>
      <sz val="10"/>
      <color theme="1"/>
      <name val="Arial Narrow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9" fontId="6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 applyProtection="1">
      <protection locked="0"/>
    </xf>
    <xf numFmtId="0" fontId="0" fillId="0" borderId="0" xfId="0" applyFont="1" applyAlignment="1"/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2" fontId="9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165" fontId="9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/>
    <xf numFmtId="0" fontId="6" fillId="0" borderId="13" xfId="0" applyFont="1" applyBorder="1" applyAlignment="1">
      <alignment vertical="center"/>
    </xf>
    <xf numFmtId="9" fontId="16" fillId="0" borderId="15" xfId="0" applyNumberFormat="1" applyFont="1" applyBorder="1" applyAlignment="1">
      <alignment horizontal="center" vertical="center"/>
    </xf>
    <xf numFmtId="9" fontId="16" fillId="0" borderId="16" xfId="0" applyNumberFormat="1" applyFont="1" applyBorder="1" applyAlignment="1">
      <alignment horizontal="center" vertical="center"/>
    </xf>
    <xf numFmtId="9" fontId="16" fillId="0" borderId="1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/>
    <xf numFmtId="0" fontId="8" fillId="0" borderId="0" xfId="0" applyFont="1"/>
    <xf numFmtId="0" fontId="12" fillId="0" borderId="0" xfId="0" applyFont="1"/>
    <xf numFmtId="0" fontId="9" fillId="0" borderId="0" xfId="0" applyFont="1" applyBorder="1" applyAlignment="1"/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164" fontId="9" fillId="0" borderId="7" xfId="0" applyNumberFormat="1" applyFont="1" applyBorder="1" applyAlignment="1">
      <alignment horizontal="right" vertical="center"/>
    </xf>
    <xf numFmtId="1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Protection="1">
      <protection locked="0"/>
    </xf>
    <xf numFmtId="0" fontId="14" fillId="0" borderId="9" xfId="0" applyFont="1" applyBorder="1" applyAlignment="1">
      <alignment horizontal="left" vertical="center"/>
    </xf>
    <xf numFmtId="0" fontId="14" fillId="0" borderId="9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/>
    </xf>
    <xf numFmtId="166" fontId="9" fillId="0" borderId="7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9" fillId="0" borderId="7" xfId="0" applyNumberFormat="1" applyFont="1" applyBorder="1" applyAlignment="1" applyProtection="1">
      <alignment horizontal="right" vertical="center"/>
      <protection locked="0"/>
    </xf>
    <xf numFmtId="166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9" fillId="0" borderId="8" xfId="0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left"/>
    </xf>
    <xf numFmtId="167" fontId="9" fillId="0" borderId="0" xfId="0" applyNumberFormat="1" applyFont="1" applyBorder="1" applyAlignment="1">
      <alignment horizontal="right" vertical="center"/>
    </xf>
    <xf numFmtId="165" fontId="9" fillId="0" borderId="8" xfId="0" quotePrefix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right" vertical="center"/>
    </xf>
    <xf numFmtId="168" fontId="9" fillId="0" borderId="7" xfId="0" applyNumberFormat="1" applyFont="1" applyBorder="1" applyAlignment="1">
      <alignment horizontal="right" vertical="center"/>
    </xf>
    <xf numFmtId="165" fontId="9" fillId="0" borderId="8" xfId="0" applyNumberFormat="1" applyFont="1" applyBorder="1" applyAlignment="1">
      <alignment horizontal="right" vertical="center"/>
    </xf>
    <xf numFmtId="166" fontId="9" fillId="0" borderId="8" xfId="0" applyNumberFormat="1" applyFont="1" applyBorder="1" applyAlignment="1">
      <alignment horizontal="right" vertical="center"/>
    </xf>
    <xf numFmtId="166" fontId="9" fillId="0" borderId="8" xfId="0" applyNumberFormat="1" applyFont="1" applyBorder="1" applyAlignment="1" applyProtection="1">
      <alignment horizontal="right" vertical="center"/>
      <protection locked="0"/>
    </xf>
    <xf numFmtId="167" fontId="9" fillId="0" borderId="1" xfId="0" applyNumberFormat="1" applyFont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180" shrinkToFit="1"/>
    </xf>
    <xf numFmtId="0" fontId="7" fillId="0" borderId="5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6" xfId="0" applyFont="1" applyBorder="1" applyAlignment="1">
      <alignment horizontal="center" vertical="center" textRotation="180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center" vertical="center" textRotation="180" shrinkToFi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3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4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5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396" y="36651096"/>
          <a:ext cx="658191" cy="632781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2396" y="46192661"/>
          <a:ext cx="658191" cy="632781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2396" y="46192661"/>
          <a:ext cx="658191" cy="632781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2396" y="55734226"/>
          <a:ext cx="658191" cy="632781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7129" y="46629864"/>
          <a:ext cx="654050" cy="64875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7129" y="56263721"/>
          <a:ext cx="654050" cy="64875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2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325" y="83502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5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7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2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2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31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32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3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3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325" y="9563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3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325" y="95631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179</xdr:row>
      <xdr:rowOff>0</xdr:rowOff>
    </xdr:from>
    <xdr:ext cx="654050" cy="636509"/>
    <xdr:sp macro="" textlink="">
      <xdr:nvSpPr>
        <xdr:cNvPr id="4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325" y="184086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42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50875" y="104394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43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50875" y="104394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4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50875" y="104394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4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50875" y="104394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4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50875" y="104394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4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50875" y="104394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4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50875" y="104394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4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50875" y="104394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5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50875" y="104394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5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936625" y="10960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5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936625" y="10960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5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936625" y="109601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5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755775" y="109601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5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803650" y="109601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79359"/>
    <xdr:sp macro="" textlink="">
      <xdr:nvSpPr>
        <xdr:cNvPr id="5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755775" y="114173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79359"/>
    <xdr:sp macro="" textlink="">
      <xdr:nvSpPr>
        <xdr:cNvPr id="5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803650" y="114173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6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755775" y="11864975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6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803650" y="11864975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6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755775" y="11864975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6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803650" y="11864975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693659"/>
    <xdr:sp macro="" textlink="">
      <xdr:nvSpPr>
        <xdr:cNvPr id="6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325" y="83502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798434"/>
    <xdr:sp macro="" textlink="">
      <xdr:nvSpPr>
        <xdr:cNvPr id="6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325" y="8350250"/>
          <a:ext cx="654050" cy="7222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722234"/>
    <xdr:sp macro="" textlink="">
      <xdr:nvSpPr>
        <xdr:cNvPr id="6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325" y="83502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836534"/>
    <xdr:sp macro="" textlink="">
      <xdr:nvSpPr>
        <xdr:cNvPr id="6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325" y="8350250"/>
          <a:ext cx="654050" cy="7222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7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717675" y="8407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7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717675" y="8788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6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917575" y="116459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7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717675" y="116459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7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727325" y="116459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7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727450" y="116459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7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717675" y="120269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7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727450" y="120269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693659"/>
    <xdr:sp macro="" textlink="">
      <xdr:nvSpPr>
        <xdr:cNvPr id="7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2700" y="10858500"/>
          <a:ext cx="892175" cy="6936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798434"/>
    <xdr:sp macro="" textlink="">
      <xdr:nvSpPr>
        <xdr:cNvPr id="7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2700" y="10858500"/>
          <a:ext cx="892175" cy="7984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7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2727325" y="116459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8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727325" y="120269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8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917575" y="72644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8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71767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8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72732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8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727450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8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717675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8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727450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8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72732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8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727325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8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917575" y="72644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9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71767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9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72732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9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727450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9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717675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9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727450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9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727325" y="72644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9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727325" y="76454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9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717675" y="146685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9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727450" y="146685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9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717675" y="146685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10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727450" y="146685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917575" y="129540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2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917575" y="129540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3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917575" y="129540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917575" y="129540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0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917575" y="12954000"/>
          <a:ext cx="644525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0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917575" y="12954000"/>
          <a:ext cx="644525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0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917575" y="12954000"/>
          <a:ext cx="6445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0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17575" y="12954000"/>
          <a:ext cx="644525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0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917575" y="12954000"/>
          <a:ext cx="644525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1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917575" y="12954000"/>
          <a:ext cx="644525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11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717675" y="129540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11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727325" y="129540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11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727450" y="129540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11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717675" y="129540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11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3727450" y="129540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79359"/>
    <xdr:sp macro="" textlink="">
      <xdr:nvSpPr>
        <xdr:cNvPr id="11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717675" y="12954000"/>
          <a:ext cx="825500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79359"/>
    <xdr:sp macro="" textlink="">
      <xdr:nvSpPr>
        <xdr:cNvPr id="11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3727450" y="12954000"/>
          <a:ext cx="825500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11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717675" y="129540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11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3727450" y="129540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12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717675" y="129540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550784"/>
    <xdr:sp macro="" textlink="">
      <xdr:nvSpPr>
        <xdr:cNvPr id="12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3727450" y="12954000"/>
          <a:ext cx="825500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693659"/>
    <xdr:sp macro="" textlink="">
      <xdr:nvSpPr>
        <xdr:cNvPr id="12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2700" y="12954000"/>
          <a:ext cx="892175" cy="6936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798434"/>
    <xdr:sp macro="" textlink="">
      <xdr:nvSpPr>
        <xdr:cNvPr id="12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2700" y="12954000"/>
          <a:ext cx="892175" cy="7984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36509"/>
    <xdr:sp macro="" textlink="">
      <xdr:nvSpPr>
        <xdr:cNvPr id="12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727325" y="12954000"/>
          <a:ext cx="82550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835025" cy="626984"/>
    <xdr:sp macro="" textlink="">
      <xdr:nvSpPr>
        <xdr:cNvPr id="1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727325" y="12954000"/>
          <a:ext cx="825500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25400</xdr:rowOff>
    </xdr:from>
    <xdr:ext cx="654050" cy="636509"/>
    <xdr:sp macro="" textlink="">
      <xdr:nvSpPr>
        <xdr:cNvPr id="12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936625" y="169227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9"/>
    <xdr:sp macro="" textlink="">
      <xdr:nvSpPr>
        <xdr:cNvPr id="127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936625" y="168973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9"/>
    <xdr:sp macro="" textlink="">
      <xdr:nvSpPr>
        <xdr:cNvPr id="128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936625" y="168973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9"/>
    <xdr:sp macro="" textlink="">
      <xdr:nvSpPr>
        <xdr:cNvPr id="12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936625" y="168973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8"/>
    <xdr:sp macro="" textlink="">
      <xdr:nvSpPr>
        <xdr:cNvPr id="13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936625" y="168973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8"/>
    <xdr:sp macro="" textlink="">
      <xdr:nvSpPr>
        <xdr:cNvPr id="13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936625" y="168973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9"/>
    <xdr:sp macro="" textlink="">
      <xdr:nvSpPr>
        <xdr:cNvPr id="13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936625" y="168973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8"/>
    <xdr:sp macro="" textlink="">
      <xdr:nvSpPr>
        <xdr:cNvPr id="13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936625" y="168973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8"/>
    <xdr:sp macro="" textlink="">
      <xdr:nvSpPr>
        <xdr:cNvPr id="13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936625" y="168973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129</xdr:row>
      <xdr:rowOff>0</xdr:rowOff>
    </xdr:from>
    <xdr:ext cx="654050" cy="636508"/>
    <xdr:sp macro="" textlink="">
      <xdr:nvSpPr>
        <xdr:cNvPr id="13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936625" y="168973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130</xdr:row>
      <xdr:rowOff>25400</xdr:rowOff>
    </xdr:from>
    <xdr:ext cx="911225" cy="722234"/>
    <xdr:sp macro="" textlink="">
      <xdr:nvSpPr>
        <xdr:cNvPr id="13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2700" y="17113250"/>
          <a:ext cx="911225" cy="7222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130</xdr:row>
      <xdr:rowOff>25400</xdr:rowOff>
    </xdr:from>
    <xdr:ext cx="911225" cy="836534"/>
    <xdr:sp macro="" textlink="">
      <xdr:nvSpPr>
        <xdr:cNvPr id="13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12700" y="17113250"/>
          <a:ext cx="911225" cy="8365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3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936625" y="213042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40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936625" y="212788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41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936625" y="212788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4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936625" y="212788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936625" y="212788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936625" y="212788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9"/>
    <xdr:sp macro="" textlink="">
      <xdr:nvSpPr>
        <xdr:cNvPr id="14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936625" y="2127885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936625" y="212788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936625" y="212788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654050" cy="636508"/>
    <xdr:sp macro="" textlink="">
      <xdr:nvSpPr>
        <xdr:cNvPr id="14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936625" y="2127885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722234"/>
    <xdr:sp macro="" textlink="">
      <xdr:nvSpPr>
        <xdr:cNvPr id="14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12700" y="21494750"/>
          <a:ext cx="911225" cy="7222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134</xdr:row>
      <xdr:rowOff>0</xdr:rowOff>
    </xdr:from>
    <xdr:ext cx="911225" cy="836534"/>
    <xdr:sp macro="" textlink="">
      <xdr:nvSpPr>
        <xdr:cNvPr id="15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2700" y="21494750"/>
          <a:ext cx="911225" cy="83653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39</xdr:row>
      <xdr:rowOff>0</xdr:rowOff>
    </xdr:from>
    <xdr:ext cx="835025" cy="550784"/>
    <xdr:sp macro="" textlink="">
      <xdr:nvSpPr>
        <xdr:cNvPr id="15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755775" y="25146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39</xdr:row>
      <xdr:rowOff>0</xdr:rowOff>
    </xdr:from>
    <xdr:ext cx="835025" cy="550784"/>
    <xdr:sp macro="" textlink="">
      <xdr:nvSpPr>
        <xdr:cNvPr id="15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3803650" y="25146000"/>
          <a:ext cx="835025" cy="5507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39</xdr:row>
      <xdr:rowOff>0</xdr:rowOff>
    </xdr:from>
    <xdr:ext cx="835025" cy="550784"/>
    <xdr:sp macro="" textlink="">
      <xdr:nvSpPr>
        <xdr:cNvPr id="15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1755775" y="25146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39</xdr:row>
      <xdr:rowOff>0</xdr:rowOff>
    </xdr:from>
    <xdr:ext cx="835025" cy="550784"/>
    <xdr:sp macro="" textlink="">
      <xdr:nvSpPr>
        <xdr:cNvPr id="15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3803650" y="25146000"/>
          <a:ext cx="835025" cy="5507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550784"/>
    <xdr:sp macro="" textlink="">
      <xdr:nvSpPr>
        <xdr:cNvPr id="16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755775" y="47625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550784"/>
    <xdr:sp macro="" textlink="">
      <xdr:nvSpPr>
        <xdr:cNvPr id="16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3803650" y="4762500"/>
          <a:ext cx="835025" cy="5507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550784"/>
    <xdr:sp macro="" textlink="">
      <xdr:nvSpPr>
        <xdr:cNvPr id="16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1755775" y="47625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550784"/>
    <xdr:sp macro="" textlink="">
      <xdr:nvSpPr>
        <xdr:cNvPr id="16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3803650" y="4762500"/>
          <a:ext cx="835025" cy="550784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68</xdr:row>
      <xdr:rowOff>25400</xdr:rowOff>
    </xdr:from>
    <xdr:ext cx="654050" cy="636509"/>
    <xdr:sp macro="" textlink="">
      <xdr:nvSpPr>
        <xdr:cNvPr id="16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936625" y="19837400"/>
          <a:ext cx="654050" cy="636509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68</xdr:row>
      <xdr:rowOff>25400</xdr:rowOff>
    </xdr:from>
    <xdr:ext cx="835025" cy="636509"/>
    <xdr:sp macro="" textlink="">
      <xdr:nvSpPr>
        <xdr:cNvPr id="16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1755775" y="19837400"/>
          <a:ext cx="835025" cy="636509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68</xdr:row>
      <xdr:rowOff>25400</xdr:rowOff>
    </xdr:from>
    <xdr:ext cx="835025" cy="636509"/>
    <xdr:sp macro="" textlink="">
      <xdr:nvSpPr>
        <xdr:cNvPr id="16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2784475" y="19837400"/>
          <a:ext cx="835025" cy="636509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68</xdr:row>
      <xdr:rowOff>25400</xdr:rowOff>
    </xdr:from>
    <xdr:ext cx="835025" cy="636509"/>
    <xdr:sp macro="" textlink="">
      <xdr:nvSpPr>
        <xdr:cNvPr id="16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3803650" y="19837400"/>
          <a:ext cx="835025" cy="636509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71</xdr:row>
      <xdr:rowOff>25400</xdr:rowOff>
    </xdr:from>
    <xdr:ext cx="835025" cy="626984"/>
    <xdr:sp macro="" textlink="">
      <xdr:nvSpPr>
        <xdr:cNvPr id="16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755775" y="20408900"/>
          <a:ext cx="835025" cy="6269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71</xdr:row>
      <xdr:rowOff>25400</xdr:rowOff>
    </xdr:from>
    <xdr:ext cx="835025" cy="626984"/>
    <xdr:sp macro="" textlink="">
      <xdr:nvSpPr>
        <xdr:cNvPr id="16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3803650" y="204089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63</xdr:row>
      <xdr:rowOff>0</xdr:rowOff>
    </xdr:from>
    <xdr:ext cx="911225" cy="693659"/>
    <xdr:sp macro="" textlink="">
      <xdr:nvSpPr>
        <xdr:cNvPr id="17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2700" y="19050000"/>
          <a:ext cx="911225" cy="693659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63</xdr:row>
      <xdr:rowOff>0</xdr:rowOff>
    </xdr:from>
    <xdr:ext cx="911225" cy="798434"/>
    <xdr:sp macro="" textlink="">
      <xdr:nvSpPr>
        <xdr:cNvPr id="17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12700" y="19050000"/>
          <a:ext cx="911225" cy="798434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68</xdr:row>
      <xdr:rowOff>25400</xdr:rowOff>
    </xdr:from>
    <xdr:ext cx="835025" cy="636509"/>
    <xdr:sp macro="" textlink="">
      <xdr:nvSpPr>
        <xdr:cNvPr id="17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784475" y="19837400"/>
          <a:ext cx="835025" cy="636509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71</xdr:row>
      <xdr:rowOff>25400</xdr:rowOff>
    </xdr:from>
    <xdr:ext cx="835025" cy="626984"/>
    <xdr:sp macro="" textlink="">
      <xdr:nvSpPr>
        <xdr:cNvPr id="17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2784475" y="204089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74</xdr:row>
      <xdr:rowOff>0</xdr:rowOff>
    </xdr:from>
    <xdr:ext cx="911225" cy="693659"/>
    <xdr:sp macro="" textlink="">
      <xdr:nvSpPr>
        <xdr:cNvPr id="17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2700" y="9715500"/>
          <a:ext cx="911225" cy="693659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74</xdr:row>
      <xdr:rowOff>0</xdr:rowOff>
    </xdr:from>
    <xdr:ext cx="911225" cy="798434"/>
    <xdr:sp macro="" textlink="">
      <xdr:nvSpPr>
        <xdr:cNvPr id="17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12700" y="9715500"/>
          <a:ext cx="911225" cy="79843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74</xdr:row>
      <xdr:rowOff>0</xdr:rowOff>
    </xdr:from>
    <xdr:ext cx="835025" cy="550784"/>
    <xdr:sp macro="" textlink="">
      <xdr:nvSpPr>
        <xdr:cNvPr id="17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1755775" y="30099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74</xdr:row>
      <xdr:rowOff>0</xdr:rowOff>
    </xdr:from>
    <xdr:ext cx="835025" cy="550784"/>
    <xdr:sp macro="" textlink="">
      <xdr:nvSpPr>
        <xdr:cNvPr id="17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3803650" y="30099000"/>
          <a:ext cx="835025" cy="5507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74</xdr:row>
      <xdr:rowOff>0</xdr:rowOff>
    </xdr:from>
    <xdr:ext cx="835025" cy="550784"/>
    <xdr:sp macro="" textlink="">
      <xdr:nvSpPr>
        <xdr:cNvPr id="17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755775" y="30099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74</xdr:row>
      <xdr:rowOff>0</xdr:rowOff>
    </xdr:from>
    <xdr:ext cx="835025" cy="550784"/>
    <xdr:sp macro="" textlink="">
      <xdr:nvSpPr>
        <xdr:cNvPr id="17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3803650" y="30099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9"/>
    <xdr:sp macro="" textlink="">
      <xdr:nvSpPr>
        <xdr:cNvPr id="18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936625" y="32766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9"/>
    <xdr:sp macro="" textlink="">
      <xdr:nvSpPr>
        <xdr:cNvPr id="181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936625" y="32766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9"/>
    <xdr:sp macro="" textlink="">
      <xdr:nvSpPr>
        <xdr:cNvPr id="182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936625" y="32766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9"/>
    <xdr:sp macro="" textlink="">
      <xdr:nvSpPr>
        <xdr:cNvPr id="18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936625" y="32766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8"/>
    <xdr:sp macro="" textlink="">
      <xdr:nvSpPr>
        <xdr:cNvPr id="18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936625" y="32766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8"/>
    <xdr:sp macro="" textlink="">
      <xdr:nvSpPr>
        <xdr:cNvPr id="18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936625" y="32766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9"/>
    <xdr:sp macro="" textlink="">
      <xdr:nvSpPr>
        <xdr:cNvPr id="18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936625" y="32766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8"/>
    <xdr:sp macro="" textlink="">
      <xdr:nvSpPr>
        <xdr:cNvPr id="18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936625" y="32766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8"/>
    <xdr:sp macro="" textlink="">
      <xdr:nvSpPr>
        <xdr:cNvPr id="18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936625" y="32766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654050" cy="636508"/>
    <xdr:sp macro="" textlink="">
      <xdr:nvSpPr>
        <xdr:cNvPr id="18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936625" y="32766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36509"/>
    <xdr:sp macro="" textlink="">
      <xdr:nvSpPr>
        <xdr:cNvPr id="19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1755775" y="32766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36509"/>
    <xdr:sp macro="" textlink="">
      <xdr:nvSpPr>
        <xdr:cNvPr id="19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2784475" y="32766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36509"/>
    <xdr:sp macro="" textlink="">
      <xdr:nvSpPr>
        <xdr:cNvPr id="19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3803650" y="32766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26984"/>
    <xdr:sp macro="" textlink="">
      <xdr:nvSpPr>
        <xdr:cNvPr id="19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1755775" y="327660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26984"/>
    <xdr:sp macro="" textlink="">
      <xdr:nvSpPr>
        <xdr:cNvPr id="19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3803650" y="327660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79359"/>
    <xdr:sp macro="" textlink="">
      <xdr:nvSpPr>
        <xdr:cNvPr id="19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1755775" y="32766000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79359"/>
    <xdr:sp macro="" textlink="">
      <xdr:nvSpPr>
        <xdr:cNvPr id="19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3803650" y="32766000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50784"/>
    <xdr:sp macro="" textlink="">
      <xdr:nvSpPr>
        <xdr:cNvPr id="19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1755775" y="32766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50784"/>
    <xdr:sp macro="" textlink="">
      <xdr:nvSpPr>
        <xdr:cNvPr id="19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3803650" y="32766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50784"/>
    <xdr:sp macro="" textlink="">
      <xdr:nvSpPr>
        <xdr:cNvPr id="19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1755775" y="32766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550784"/>
    <xdr:sp macro="" textlink="">
      <xdr:nvSpPr>
        <xdr:cNvPr id="20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3803650" y="32766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911225" cy="693659"/>
    <xdr:sp macro="" textlink="">
      <xdr:nvSpPr>
        <xdr:cNvPr id="20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12700" y="32766000"/>
          <a:ext cx="911225" cy="6936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911225" cy="798434"/>
    <xdr:sp macro="" textlink="">
      <xdr:nvSpPr>
        <xdr:cNvPr id="20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2700" y="32766000"/>
          <a:ext cx="911225" cy="7984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36509"/>
    <xdr:sp macro="" textlink="">
      <xdr:nvSpPr>
        <xdr:cNvPr id="20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2784475" y="32766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78</xdr:row>
      <xdr:rowOff>0</xdr:rowOff>
    </xdr:from>
    <xdr:ext cx="835025" cy="626984"/>
    <xdr:sp macro="" textlink="">
      <xdr:nvSpPr>
        <xdr:cNvPr id="20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2784475" y="327660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9"/>
    <xdr:sp macro="" textlink="">
      <xdr:nvSpPr>
        <xdr:cNvPr id="20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936625" y="33147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9"/>
    <xdr:sp macro="" textlink="">
      <xdr:nvSpPr>
        <xdr:cNvPr id="206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936625" y="33147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9"/>
    <xdr:sp macro="" textlink="">
      <xdr:nvSpPr>
        <xdr:cNvPr id="207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936625" y="33147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9"/>
    <xdr:sp macro="" textlink="">
      <xdr:nvSpPr>
        <xdr:cNvPr id="20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936625" y="33147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8"/>
    <xdr:sp macro="" textlink="">
      <xdr:nvSpPr>
        <xdr:cNvPr id="20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936625" y="33147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8"/>
    <xdr:sp macro="" textlink="">
      <xdr:nvSpPr>
        <xdr:cNvPr id="21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936625" y="33147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9"/>
    <xdr:sp macro="" textlink="">
      <xdr:nvSpPr>
        <xdr:cNvPr id="21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936625" y="33147000"/>
          <a:ext cx="654050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8"/>
    <xdr:sp macro="" textlink="">
      <xdr:nvSpPr>
        <xdr:cNvPr id="21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936625" y="33147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8"/>
    <xdr:sp macro="" textlink="">
      <xdr:nvSpPr>
        <xdr:cNvPr id="21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936625" y="33147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654050" cy="636508"/>
    <xdr:sp macro="" textlink="">
      <xdr:nvSpPr>
        <xdr:cNvPr id="21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936625" y="331470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36509"/>
    <xdr:sp macro="" textlink="">
      <xdr:nvSpPr>
        <xdr:cNvPr id="21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1755775" y="33147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36509"/>
    <xdr:sp macro="" textlink="">
      <xdr:nvSpPr>
        <xdr:cNvPr id="21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2784475" y="33147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36509"/>
    <xdr:sp macro="" textlink="">
      <xdr:nvSpPr>
        <xdr:cNvPr id="21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3803650" y="33147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26984"/>
    <xdr:sp macro="" textlink="">
      <xdr:nvSpPr>
        <xdr:cNvPr id="21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1755775" y="331470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26984"/>
    <xdr:sp macro="" textlink="">
      <xdr:nvSpPr>
        <xdr:cNvPr id="21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803650" y="33147000"/>
          <a:ext cx="835025" cy="6269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79359"/>
    <xdr:sp macro="" textlink="">
      <xdr:nvSpPr>
        <xdr:cNvPr id="22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1755775" y="33147000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79359"/>
    <xdr:sp macro="" textlink="">
      <xdr:nvSpPr>
        <xdr:cNvPr id="22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803650" y="33147000"/>
          <a:ext cx="835025" cy="5793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50784"/>
    <xdr:sp macro="" textlink="">
      <xdr:nvSpPr>
        <xdr:cNvPr id="22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1755775" y="33147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50784"/>
    <xdr:sp macro="" textlink="">
      <xdr:nvSpPr>
        <xdr:cNvPr id="22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803650" y="33147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50784"/>
    <xdr:sp macro="" textlink="">
      <xdr:nvSpPr>
        <xdr:cNvPr id="22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1755775" y="33147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550784"/>
    <xdr:sp macro="" textlink="">
      <xdr:nvSpPr>
        <xdr:cNvPr id="2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803650" y="33147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911225" cy="693659"/>
    <xdr:sp macro="" textlink="">
      <xdr:nvSpPr>
        <xdr:cNvPr id="22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12700" y="33147000"/>
          <a:ext cx="911225" cy="69365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911225" cy="798434"/>
    <xdr:sp macro="" textlink="">
      <xdr:nvSpPr>
        <xdr:cNvPr id="22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12700" y="33147000"/>
          <a:ext cx="911225" cy="798434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36509"/>
    <xdr:sp macro="" textlink="">
      <xdr:nvSpPr>
        <xdr:cNvPr id="22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2784475" y="33147000"/>
          <a:ext cx="835025" cy="636509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88</xdr:row>
      <xdr:rowOff>0</xdr:rowOff>
    </xdr:from>
    <xdr:ext cx="835025" cy="626984"/>
    <xdr:sp macro="" textlink="">
      <xdr:nvSpPr>
        <xdr:cNvPr id="22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2784475" y="33147000"/>
          <a:ext cx="835025" cy="626984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25400</xdr:rowOff>
    </xdr:from>
    <xdr:ext cx="654050" cy="636509"/>
    <xdr:sp macro="" textlink="">
      <xdr:nvSpPr>
        <xdr:cNvPr id="24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36625" y="242189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9"/>
    <xdr:sp macro="" textlink="">
      <xdr:nvSpPr>
        <xdr:cNvPr id="244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36625" y="24193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9"/>
    <xdr:sp macro="" textlink="">
      <xdr:nvSpPr>
        <xdr:cNvPr id="245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36625" y="24193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9"/>
    <xdr:sp macro="" textlink="">
      <xdr:nvSpPr>
        <xdr:cNvPr id="246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36625" y="24193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8"/>
    <xdr:sp macro="" textlink="">
      <xdr:nvSpPr>
        <xdr:cNvPr id="24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36625" y="24193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8"/>
    <xdr:sp macro="" textlink="">
      <xdr:nvSpPr>
        <xdr:cNvPr id="24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36625" y="24193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9"/>
    <xdr:sp macro="" textlink="">
      <xdr:nvSpPr>
        <xdr:cNvPr id="24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36625" y="24193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8"/>
    <xdr:sp macro="" textlink="">
      <xdr:nvSpPr>
        <xdr:cNvPr id="25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36625" y="24193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8"/>
    <xdr:sp macro="" textlink="">
      <xdr:nvSpPr>
        <xdr:cNvPr id="25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36625" y="24193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46</xdr:row>
      <xdr:rowOff>0</xdr:rowOff>
    </xdr:from>
    <xdr:ext cx="654050" cy="636508"/>
    <xdr:sp macro="" textlink="">
      <xdr:nvSpPr>
        <xdr:cNvPr id="25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36625" y="241935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47</xdr:row>
      <xdr:rowOff>25400</xdr:rowOff>
    </xdr:from>
    <xdr:ext cx="911225" cy="722234"/>
    <xdr:sp macro="" textlink="">
      <xdr:nvSpPr>
        <xdr:cNvPr id="25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12700" y="24409400"/>
          <a:ext cx="911225" cy="722234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47</xdr:row>
      <xdr:rowOff>25400</xdr:rowOff>
    </xdr:from>
    <xdr:ext cx="911225" cy="836534"/>
    <xdr:sp macro="" textlink="">
      <xdr:nvSpPr>
        <xdr:cNvPr id="25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12700" y="24409400"/>
          <a:ext cx="911225" cy="836534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25400</xdr:rowOff>
    </xdr:from>
    <xdr:ext cx="654050" cy="636509"/>
    <xdr:sp macro="" textlink="">
      <xdr:nvSpPr>
        <xdr:cNvPr id="25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36625" y="261239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9"/>
    <xdr:sp macro="" textlink="">
      <xdr:nvSpPr>
        <xdr:cNvPr id="257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36625" y="26098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9"/>
    <xdr:sp macro="" textlink="">
      <xdr:nvSpPr>
        <xdr:cNvPr id="258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36625" y="26098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9"/>
    <xdr:sp macro="" textlink="">
      <xdr:nvSpPr>
        <xdr:cNvPr id="25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36625" y="26098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8"/>
    <xdr:sp macro="" textlink="">
      <xdr:nvSpPr>
        <xdr:cNvPr id="26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36625" y="26098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8"/>
    <xdr:sp macro="" textlink="">
      <xdr:nvSpPr>
        <xdr:cNvPr id="26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36625" y="26098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9"/>
    <xdr:sp macro="" textlink="">
      <xdr:nvSpPr>
        <xdr:cNvPr id="26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36625" y="260985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8"/>
    <xdr:sp macro="" textlink="">
      <xdr:nvSpPr>
        <xdr:cNvPr id="26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36625" y="26098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8"/>
    <xdr:sp macro="" textlink="">
      <xdr:nvSpPr>
        <xdr:cNvPr id="264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36625" y="260985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97</xdr:row>
      <xdr:rowOff>0</xdr:rowOff>
    </xdr:from>
    <xdr:ext cx="654050" cy="636508"/>
    <xdr:sp macro="" textlink="">
      <xdr:nvSpPr>
        <xdr:cNvPr id="265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36625" y="26098500"/>
          <a:ext cx="654050" cy="636508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98</xdr:row>
      <xdr:rowOff>25400</xdr:rowOff>
    </xdr:from>
    <xdr:ext cx="911225" cy="722234"/>
    <xdr:sp macro="" textlink="">
      <xdr:nvSpPr>
        <xdr:cNvPr id="26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12700" y="26314400"/>
          <a:ext cx="911225" cy="722234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98</xdr:row>
      <xdr:rowOff>25400</xdr:rowOff>
    </xdr:from>
    <xdr:ext cx="911225" cy="836534"/>
    <xdr:sp macro="" textlink="">
      <xdr:nvSpPr>
        <xdr:cNvPr id="26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12700" y="26314400"/>
          <a:ext cx="911225" cy="836534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9"/>
    <xdr:sp macro="" textlink="">
      <xdr:nvSpPr>
        <xdr:cNvPr id="31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36625" y="220980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9"/>
    <xdr:sp macro="" textlink="">
      <xdr:nvSpPr>
        <xdr:cNvPr id="315" name="Picture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36625" y="220980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9"/>
    <xdr:sp macro="" textlink="">
      <xdr:nvSpPr>
        <xdr:cNvPr id="316" name="Picture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36625" y="220980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9"/>
    <xdr:sp macro="" textlink="">
      <xdr:nvSpPr>
        <xdr:cNvPr id="317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36625" y="220980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8"/>
    <xdr:sp macro="" textlink="">
      <xdr:nvSpPr>
        <xdr:cNvPr id="318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36625" y="220980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8"/>
    <xdr:sp macro="" textlink="">
      <xdr:nvSpPr>
        <xdr:cNvPr id="319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36625" y="220980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9"/>
    <xdr:sp macro="" textlink="">
      <xdr:nvSpPr>
        <xdr:cNvPr id="320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36625" y="22098000"/>
          <a:ext cx="654050" cy="636509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8"/>
    <xdr:sp macro="" textlink="">
      <xdr:nvSpPr>
        <xdr:cNvPr id="321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36625" y="220980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8"/>
    <xdr:sp macro="" textlink="">
      <xdr:nvSpPr>
        <xdr:cNvPr id="322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36625" y="22098000"/>
          <a:ext cx="654050" cy="636508"/>
        </a:xfrm>
        <a:prstGeom prst="rect">
          <a:avLst/>
        </a:prstGeom>
      </xdr:spPr>
    </xdr:sp>
    <xdr:clientData/>
  </xdr:oneCellAnchor>
  <xdr:oneCellAnchor>
    <xdr:from>
      <xdr:col>1</xdr:col>
      <xdr:colOff>12700</xdr:colOff>
      <xdr:row>56</xdr:row>
      <xdr:rowOff>0</xdr:rowOff>
    </xdr:from>
    <xdr:ext cx="654050" cy="636508"/>
    <xdr:sp macro="" textlink="">
      <xdr:nvSpPr>
        <xdr:cNvPr id="323" name="Picture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36625" y="22098000"/>
          <a:ext cx="654050" cy="636508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636509"/>
    <xdr:sp macro="" textlink="">
      <xdr:nvSpPr>
        <xdr:cNvPr id="32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1755775" y="22098000"/>
          <a:ext cx="835025" cy="636509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56</xdr:row>
      <xdr:rowOff>0</xdr:rowOff>
    </xdr:from>
    <xdr:ext cx="835025" cy="636509"/>
    <xdr:sp macro="" textlink="">
      <xdr:nvSpPr>
        <xdr:cNvPr id="3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2784475" y="22098000"/>
          <a:ext cx="835025" cy="636509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636509"/>
    <xdr:sp macro="" textlink="">
      <xdr:nvSpPr>
        <xdr:cNvPr id="32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3803650" y="22098000"/>
          <a:ext cx="835025" cy="636509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626984"/>
    <xdr:sp macro="" textlink="">
      <xdr:nvSpPr>
        <xdr:cNvPr id="32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1755775" y="22098000"/>
          <a:ext cx="835025" cy="6269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626984"/>
    <xdr:sp macro="" textlink="">
      <xdr:nvSpPr>
        <xdr:cNvPr id="32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3803650" y="22098000"/>
          <a:ext cx="835025" cy="6269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579359"/>
    <xdr:sp macro="" textlink="">
      <xdr:nvSpPr>
        <xdr:cNvPr id="329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1755775" y="22098000"/>
          <a:ext cx="835025" cy="579359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579359"/>
    <xdr:sp macro="" textlink="">
      <xdr:nvSpPr>
        <xdr:cNvPr id="330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3803650" y="22098000"/>
          <a:ext cx="835025" cy="579359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550784"/>
    <xdr:sp macro="" textlink="">
      <xdr:nvSpPr>
        <xdr:cNvPr id="331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1755775" y="22098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550784"/>
    <xdr:sp macro="" textlink="">
      <xdr:nvSpPr>
        <xdr:cNvPr id="33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3803650" y="22098000"/>
          <a:ext cx="835025" cy="550784"/>
        </a:xfrm>
        <a:prstGeom prst="rect">
          <a:avLst/>
        </a:prstGeom>
      </xdr:spPr>
    </xdr:sp>
    <xdr:clientData/>
  </xdr:oneCellAnchor>
  <xdr:oneCellAnchor>
    <xdr:from>
      <xdr:col>3</xdr:col>
      <xdr:colOff>12700</xdr:colOff>
      <xdr:row>56</xdr:row>
      <xdr:rowOff>0</xdr:rowOff>
    </xdr:from>
    <xdr:ext cx="835025" cy="550784"/>
    <xdr:sp macro="" textlink="">
      <xdr:nvSpPr>
        <xdr:cNvPr id="333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1755775" y="22098000"/>
          <a:ext cx="835025" cy="550784"/>
        </a:xfrm>
        <a:prstGeom prst="rect">
          <a:avLst/>
        </a:prstGeom>
      </xdr:spPr>
    </xdr:sp>
    <xdr:clientData/>
  </xdr:oneCellAnchor>
  <xdr:oneCellAnchor>
    <xdr:from>
      <xdr:col>7</xdr:col>
      <xdr:colOff>12700</xdr:colOff>
      <xdr:row>56</xdr:row>
      <xdr:rowOff>0</xdr:rowOff>
    </xdr:from>
    <xdr:ext cx="835025" cy="550784"/>
    <xdr:sp macro="" textlink="">
      <xdr:nvSpPr>
        <xdr:cNvPr id="33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3803650" y="22098000"/>
          <a:ext cx="835025" cy="550784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56</xdr:row>
      <xdr:rowOff>0</xdr:rowOff>
    </xdr:from>
    <xdr:ext cx="911225" cy="693659"/>
    <xdr:sp macro="" textlink="">
      <xdr:nvSpPr>
        <xdr:cNvPr id="33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12700" y="22098000"/>
          <a:ext cx="911225" cy="693659"/>
        </a:xfrm>
        <a:prstGeom prst="rect">
          <a:avLst/>
        </a:prstGeom>
      </xdr:spPr>
    </xdr:sp>
    <xdr:clientData/>
  </xdr:oneCellAnchor>
  <xdr:oneCellAnchor>
    <xdr:from>
      <xdr:col>0</xdr:col>
      <xdr:colOff>12700</xdr:colOff>
      <xdr:row>56</xdr:row>
      <xdr:rowOff>0</xdr:rowOff>
    </xdr:from>
    <xdr:ext cx="911225" cy="798434"/>
    <xdr:sp macro="" textlink="">
      <xdr:nvSpPr>
        <xdr:cNvPr id="336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12700" y="22098000"/>
          <a:ext cx="911225" cy="798434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56</xdr:row>
      <xdr:rowOff>0</xdr:rowOff>
    </xdr:from>
    <xdr:ext cx="835025" cy="636509"/>
    <xdr:sp macro="" textlink="">
      <xdr:nvSpPr>
        <xdr:cNvPr id="337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2784475" y="22098000"/>
          <a:ext cx="835025" cy="636509"/>
        </a:xfrm>
        <a:prstGeom prst="rect">
          <a:avLst/>
        </a:prstGeom>
      </xdr:spPr>
    </xdr:sp>
    <xdr:clientData/>
  </xdr:oneCellAnchor>
  <xdr:oneCellAnchor>
    <xdr:from>
      <xdr:col>5</xdr:col>
      <xdr:colOff>12700</xdr:colOff>
      <xdr:row>56</xdr:row>
      <xdr:rowOff>0</xdr:rowOff>
    </xdr:from>
    <xdr:ext cx="835025" cy="626984"/>
    <xdr:sp macro="" textlink="">
      <xdr:nvSpPr>
        <xdr:cNvPr id="338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2784475" y="22098000"/>
          <a:ext cx="835025" cy="626984"/>
        </a:xfrm>
        <a:prstGeom prst="rect">
          <a:avLst/>
        </a:prstGeom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6"/>
  <sheetViews>
    <sheetView tabSelected="1" view="pageLayout" zoomScaleNormal="100" workbookViewId="0">
      <selection activeCell="S4" sqref="S4:AF4"/>
    </sheetView>
  </sheetViews>
  <sheetFormatPr defaultColWidth="11" defaultRowHeight="15.75" x14ac:dyDescent="0.25"/>
  <cols>
    <col min="1" max="1" width="11.25" customWidth="1"/>
    <col min="2" max="2" width="8.375" style="16" customWidth="1"/>
    <col min="3" max="3" width="8.125" style="14" customWidth="1"/>
    <col min="4" max="4" width="8.625" style="16" customWidth="1"/>
    <col min="5" max="5" width="4.625" style="14" customWidth="1"/>
    <col min="6" max="6" width="8.625" style="16" customWidth="1"/>
    <col min="7" max="7" width="4.5" style="14" customWidth="1"/>
    <col min="8" max="8" width="8.625" style="16" customWidth="1"/>
    <col min="9" max="9" width="4.5" style="14" customWidth="1"/>
    <col min="10" max="10" width="2.875" customWidth="1"/>
    <col min="11" max="11" width="1.375" customWidth="1"/>
    <col min="12" max="30" width="0.625" customWidth="1"/>
    <col min="31" max="31" width="0.75" customWidth="1"/>
    <col min="32" max="32" width="6.875" customWidth="1"/>
    <col min="33" max="33" width="9.125" customWidth="1"/>
    <col min="34" max="56" width="4.625" customWidth="1"/>
  </cols>
  <sheetData>
    <row r="1" spans="1:39" ht="15" customHeight="1" x14ac:dyDescent="0.25">
      <c r="A1" s="1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9" ht="15" customHeight="1" x14ac:dyDescent="0.25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5" customHeight="1" x14ac:dyDescent="0.25">
      <c r="A3" s="52" t="s">
        <v>21</v>
      </c>
      <c r="B3" s="113">
        <v>3970000</v>
      </c>
      <c r="C3" s="113"/>
      <c r="D3" s="113"/>
      <c r="H3" s="7" t="s">
        <v>19</v>
      </c>
      <c r="L3" s="5"/>
      <c r="M3" s="5"/>
      <c r="N3" s="5"/>
      <c r="O3" s="5"/>
      <c r="P3" s="5"/>
      <c r="Q3" s="5"/>
      <c r="R3" s="5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9" ht="15" customHeight="1" x14ac:dyDescent="0.25">
      <c r="A4" s="51" t="s">
        <v>68</v>
      </c>
      <c r="H4" s="87" t="s">
        <v>18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9" ht="15" customHeight="1" x14ac:dyDescent="0.25">
      <c r="A5" s="59"/>
      <c r="H5" s="59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9" ht="15" customHeight="1" x14ac:dyDescent="0.25">
      <c r="A6" s="110" t="s">
        <v>42</v>
      </c>
      <c r="B6" s="95"/>
      <c r="C6" s="95"/>
      <c r="D6" s="95"/>
      <c r="E6" s="95"/>
      <c r="F6" s="95"/>
      <c r="G6" s="95"/>
      <c r="H6" s="95"/>
      <c r="I6" s="96"/>
      <c r="J6" s="12"/>
      <c r="K6" s="26"/>
      <c r="L6" s="97" t="s">
        <v>8</v>
      </c>
      <c r="M6" s="98"/>
      <c r="N6" s="101" t="s">
        <v>9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98" t="s">
        <v>10</v>
      </c>
      <c r="AE6" s="103"/>
      <c r="AF6" s="25"/>
      <c r="AG6" s="2"/>
      <c r="AH6" s="119" t="s">
        <v>22</v>
      </c>
      <c r="AI6" s="120"/>
      <c r="AJ6" s="121"/>
    </row>
    <row r="7" spans="1:39" ht="15" customHeight="1" x14ac:dyDescent="0.25">
      <c r="A7" s="8" t="s">
        <v>50</v>
      </c>
      <c r="B7" s="111"/>
      <c r="C7" s="112"/>
      <c r="D7" s="109" t="s">
        <v>7</v>
      </c>
      <c r="E7" s="108"/>
      <c r="F7" s="109" t="s">
        <v>0</v>
      </c>
      <c r="G7" s="108"/>
      <c r="H7" s="109" t="s">
        <v>1</v>
      </c>
      <c r="I7" s="108"/>
      <c r="J7" s="24"/>
      <c r="K7" s="27"/>
      <c r="L7" s="99"/>
      <c r="M7" s="100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0"/>
      <c r="AE7" s="104"/>
      <c r="AF7" s="25"/>
      <c r="AG7" s="2"/>
    </row>
    <row r="8" spans="1:39" ht="15" customHeight="1" x14ac:dyDescent="0.25">
      <c r="A8" s="60">
        <v>990</v>
      </c>
      <c r="B8" s="17"/>
      <c r="C8" s="50"/>
      <c r="D8" s="42">
        <v>988</v>
      </c>
      <c r="E8" s="50" t="s">
        <v>71</v>
      </c>
      <c r="F8" s="20">
        <v>990.33</v>
      </c>
      <c r="G8" s="50" t="s">
        <v>71</v>
      </c>
      <c r="H8" s="42">
        <v>992</v>
      </c>
      <c r="I8" s="49" t="s">
        <v>71</v>
      </c>
      <c r="J8" s="23"/>
      <c r="K8" s="4">
        <f t="shared" ref="K8:K16" si="0">(F8-D8)/(H8-D8)</f>
        <v>0.58250000000001023</v>
      </c>
      <c r="L8" s="28" t="str">
        <f t="shared" ref="L8:L17" si="1">IF(AND($K8&gt;=0,$K8&lt;0.05),"l"," ")</f>
        <v xml:space="preserve"> </v>
      </c>
      <c r="M8" s="29" t="str">
        <f t="shared" ref="M8:M17" si="2">IF(AND($K8&gt;=0.05,$K8&lt;0.1),"l"," ")</f>
        <v xml:space="preserve"> </v>
      </c>
      <c r="N8" s="29" t="str">
        <f t="shared" ref="N8:N17" si="3">IF(AND($K8&gt;=0.1,$K8&lt;0.15),"l"," ")</f>
        <v xml:space="preserve"> </v>
      </c>
      <c r="O8" s="29" t="str">
        <f t="shared" ref="O8:O17" si="4">IF(AND($K8&gt;=0.15,$K8&lt;0.2),"l"," ")</f>
        <v xml:space="preserve"> </v>
      </c>
      <c r="P8" s="29" t="str">
        <f t="shared" ref="P8:P17" si="5">IF(AND($K8&gt;=0.2,$K8&lt;0.25),"l"," ")</f>
        <v xml:space="preserve"> </v>
      </c>
      <c r="Q8" s="29" t="str">
        <f t="shared" ref="Q8:Q17" si="6">IF(AND($K8&gt;=0.25,$K8&lt;0.3),"l"," ")</f>
        <v xml:space="preserve"> </v>
      </c>
      <c r="R8" s="29" t="str">
        <f t="shared" ref="R8:R17" si="7">IF(AND($K8&gt;=0.3,$K8&lt;0.35),"l"," ")</f>
        <v xml:space="preserve"> </v>
      </c>
      <c r="S8" s="29" t="str">
        <f t="shared" ref="S8:S17" si="8">IF(AND($K8&gt;=0.35,$K8&lt;0.4),"l"," ")</f>
        <v xml:space="preserve"> </v>
      </c>
      <c r="T8" s="29" t="str">
        <f t="shared" ref="T8:T17" si="9">IF(AND($K8&gt;=0.4,$K8&lt;0.45),"l"," ")</f>
        <v xml:space="preserve"> </v>
      </c>
      <c r="U8" s="29" t="str">
        <f t="shared" ref="U8:U17" si="10">IF(AND($K8&gt;=0.45,$K8&lt;0.5),"l"," ")</f>
        <v xml:space="preserve"> </v>
      </c>
      <c r="V8" s="29" t="str">
        <f t="shared" ref="V8:V17" si="11">IF(AND($K8&gt;=0.5,$K8&lt;0.55),"l"," ")</f>
        <v xml:space="preserve"> </v>
      </c>
      <c r="W8" s="29" t="str">
        <f t="shared" ref="W8:W17" si="12">IF(AND($K8&gt;=0.55,$K8&lt;0.6),"l"," ")</f>
        <v>l</v>
      </c>
      <c r="X8" s="29" t="str">
        <f t="shared" ref="X8:X17" si="13">IF(AND($K8&gt;=0.6,$K8&lt;0.65),"l"," ")</f>
        <v xml:space="preserve"> </v>
      </c>
      <c r="Y8" s="29" t="str">
        <f t="shared" ref="Y8:Y17" si="14">IF(AND($K8&gt;=0.65,$K8&lt;0.7),"l"," ")</f>
        <v xml:space="preserve"> </v>
      </c>
      <c r="Z8" s="29" t="str">
        <f t="shared" ref="Z8:Z17" si="15">IF(AND($K8&gt;=0.7,$K8&lt;0.75),"l"," ")</f>
        <v xml:space="preserve"> </v>
      </c>
      <c r="AA8" s="29" t="str">
        <f t="shared" ref="AA8:AA17" si="16">IF(AND($K8&gt;=0.75,$K8&lt;0.8),"l"," ")</f>
        <v xml:space="preserve"> </v>
      </c>
      <c r="AB8" s="29" t="str">
        <f t="shared" ref="AB8:AB17" si="17">IF(AND($K8&gt;=0.8,$K8&lt;0.85),"l"," ")</f>
        <v xml:space="preserve"> </v>
      </c>
      <c r="AC8" s="29" t="str">
        <f t="shared" ref="AC8:AC17" si="18">IF(AND($K8&gt;=0.85,$K8&lt;0.9),"l"," ")</f>
        <v xml:space="preserve"> </v>
      </c>
      <c r="AD8" s="29" t="str">
        <f t="shared" ref="AD8:AD17" si="19">IF(AND($K8&gt;=0.9,$K8&lt;0.95),"l"," ")</f>
        <v xml:space="preserve"> </v>
      </c>
      <c r="AE8" s="30" t="str">
        <f t="shared" ref="AE8:AE17" si="20">IF(AND($K8&gt;=0.95,$K8&lt;=1),"l"," ")</f>
        <v xml:space="preserve"> </v>
      </c>
      <c r="AF8" s="31" t="str">
        <f t="shared" ref="AF8:AF13" si="21">IF(AND(F8&gt;=D8,F8&lt;=H8),"Pass","Fail")</f>
        <v>Pass</v>
      </c>
      <c r="AG8" s="2"/>
      <c r="AH8" t="s">
        <v>23</v>
      </c>
    </row>
    <row r="9" spans="1:39" ht="15" customHeight="1" x14ac:dyDescent="0.25">
      <c r="A9" s="60">
        <v>888</v>
      </c>
      <c r="B9" s="17"/>
      <c r="C9" s="50"/>
      <c r="D9" s="42">
        <v>886</v>
      </c>
      <c r="E9" s="50" t="s">
        <v>71</v>
      </c>
      <c r="F9" s="20">
        <v>887.72</v>
      </c>
      <c r="G9" s="50" t="s">
        <v>71</v>
      </c>
      <c r="H9" s="42">
        <v>890</v>
      </c>
      <c r="I9" s="49" t="s">
        <v>71</v>
      </c>
      <c r="J9" s="23"/>
      <c r="K9" s="4">
        <f t="shared" si="0"/>
        <v>0.43000000000000682</v>
      </c>
      <c r="L9" s="28" t="str">
        <f t="shared" si="1"/>
        <v xml:space="preserve"> </v>
      </c>
      <c r="M9" s="29" t="str">
        <f t="shared" si="2"/>
        <v xml:space="preserve"> </v>
      </c>
      <c r="N9" s="29" t="str">
        <f t="shared" si="3"/>
        <v xml:space="preserve"> </v>
      </c>
      <c r="O9" s="29" t="str">
        <f t="shared" si="4"/>
        <v xml:space="preserve"> </v>
      </c>
      <c r="P9" s="29" t="str">
        <f t="shared" si="5"/>
        <v xml:space="preserve"> </v>
      </c>
      <c r="Q9" s="29" t="str">
        <f t="shared" si="6"/>
        <v xml:space="preserve"> </v>
      </c>
      <c r="R9" s="29" t="str">
        <f t="shared" si="7"/>
        <v xml:space="preserve"> </v>
      </c>
      <c r="S9" s="29" t="str">
        <f t="shared" si="8"/>
        <v xml:space="preserve"> </v>
      </c>
      <c r="T9" s="29" t="str">
        <f t="shared" si="9"/>
        <v>l</v>
      </c>
      <c r="U9" s="29" t="str">
        <f t="shared" si="10"/>
        <v xml:space="preserve"> </v>
      </c>
      <c r="V9" s="29" t="str">
        <f t="shared" si="11"/>
        <v xml:space="preserve"> </v>
      </c>
      <c r="W9" s="29" t="str">
        <f t="shared" si="12"/>
        <v xml:space="preserve"> </v>
      </c>
      <c r="X9" s="29" t="str">
        <f t="shared" si="13"/>
        <v xml:space="preserve"> </v>
      </c>
      <c r="Y9" s="29" t="str">
        <f t="shared" si="14"/>
        <v xml:space="preserve"> </v>
      </c>
      <c r="Z9" s="29" t="str">
        <f t="shared" si="15"/>
        <v xml:space="preserve"> </v>
      </c>
      <c r="AA9" s="29" t="str">
        <f t="shared" si="16"/>
        <v xml:space="preserve"> </v>
      </c>
      <c r="AB9" s="29" t="str">
        <f t="shared" si="17"/>
        <v xml:space="preserve"> </v>
      </c>
      <c r="AC9" s="29" t="str">
        <f t="shared" si="18"/>
        <v xml:space="preserve"> </v>
      </c>
      <c r="AD9" s="29" t="str">
        <f t="shared" si="19"/>
        <v xml:space="preserve"> </v>
      </c>
      <c r="AE9" s="30" t="str">
        <f t="shared" si="20"/>
        <v xml:space="preserve"> </v>
      </c>
      <c r="AF9" s="31" t="str">
        <f t="shared" si="21"/>
        <v>Pass</v>
      </c>
      <c r="AG9" s="2"/>
      <c r="AH9" t="s">
        <v>24</v>
      </c>
    </row>
    <row r="10" spans="1:39" ht="15" customHeight="1" x14ac:dyDescent="0.25">
      <c r="A10" s="60">
        <v>777</v>
      </c>
      <c r="B10" s="17"/>
      <c r="C10" s="50"/>
      <c r="D10" s="42">
        <v>775</v>
      </c>
      <c r="E10" s="50" t="s">
        <v>71</v>
      </c>
      <c r="F10" s="20">
        <v>776.82</v>
      </c>
      <c r="G10" s="50" t="s">
        <v>71</v>
      </c>
      <c r="H10" s="42">
        <v>779</v>
      </c>
      <c r="I10" s="49" t="s">
        <v>71</v>
      </c>
      <c r="J10" s="23"/>
      <c r="K10" s="4">
        <f t="shared" si="0"/>
        <v>0.45500000000001251</v>
      </c>
      <c r="L10" s="28" t="str">
        <f t="shared" si="1"/>
        <v xml:space="preserve"> </v>
      </c>
      <c r="M10" s="29" t="str">
        <f t="shared" si="2"/>
        <v xml:space="preserve"> </v>
      </c>
      <c r="N10" s="29" t="str">
        <f t="shared" si="3"/>
        <v xml:space="preserve"> </v>
      </c>
      <c r="O10" s="29" t="str">
        <f t="shared" si="4"/>
        <v xml:space="preserve"> </v>
      </c>
      <c r="P10" s="29" t="str">
        <f t="shared" si="5"/>
        <v xml:space="preserve"> </v>
      </c>
      <c r="Q10" s="29" t="str">
        <f t="shared" si="6"/>
        <v xml:space="preserve"> </v>
      </c>
      <c r="R10" s="29" t="str">
        <f t="shared" si="7"/>
        <v xml:space="preserve"> </v>
      </c>
      <c r="S10" s="29" t="str">
        <f t="shared" si="8"/>
        <v xml:space="preserve"> </v>
      </c>
      <c r="T10" s="29" t="str">
        <f t="shared" si="9"/>
        <v xml:space="preserve"> </v>
      </c>
      <c r="U10" s="29" t="str">
        <f t="shared" si="10"/>
        <v>l</v>
      </c>
      <c r="V10" s="29" t="str">
        <f t="shared" si="11"/>
        <v xml:space="preserve"> </v>
      </c>
      <c r="W10" s="29" t="str">
        <f t="shared" si="12"/>
        <v xml:space="preserve"> </v>
      </c>
      <c r="X10" s="29" t="str">
        <f t="shared" si="13"/>
        <v xml:space="preserve"> </v>
      </c>
      <c r="Y10" s="29" t="str">
        <f t="shared" si="14"/>
        <v xml:space="preserve"> </v>
      </c>
      <c r="Z10" s="29" t="str">
        <f t="shared" si="15"/>
        <v xml:space="preserve"> </v>
      </c>
      <c r="AA10" s="29" t="str">
        <f t="shared" si="16"/>
        <v xml:space="preserve"> </v>
      </c>
      <c r="AB10" s="29" t="str">
        <f t="shared" si="17"/>
        <v xml:space="preserve"> </v>
      </c>
      <c r="AC10" s="29" t="str">
        <f t="shared" si="18"/>
        <v xml:space="preserve"> </v>
      </c>
      <c r="AD10" s="29" t="str">
        <f t="shared" si="19"/>
        <v xml:space="preserve"> </v>
      </c>
      <c r="AE10" s="30" t="str">
        <f t="shared" si="20"/>
        <v xml:space="preserve"> </v>
      </c>
      <c r="AF10" s="31" t="str">
        <f t="shared" si="21"/>
        <v>Pass</v>
      </c>
      <c r="AG10" s="2"/>
      <c r="AH10" t="s">
        <v>25</v>
      </c>
    </row>
    <row r="11" spans="1:39" ht="15" customHeight="1" x14ac:dyDescent="0.25">
      <c r="A11" s="60">
        <v>666</v>
      </c>
      <c r="B11" s="17"/>
      <c r="C11" s="50"/>
      <c r="D11" s="42">
        <v>664</v>
      </c>
      <c r="E11" s="50" t="s">
        <v>71</v>
      </c>
      <c r="F11" s="20">
        <v>665.65</v>
      </c>
      <c r="G11" s="50" t="s">
        <v>71</v>
      </c>
      <c r="H11" s="42">
        <v>668</v>
      </c>
      <c r="I11" s="49" t="s">
        <v>71</v>
      </c>
      <c r="J11" s="23"/>
      <c r="K11" s="4">
        <f t="shared" si="0"/>
        <v>0.41249999999999432</v>
      </c>
      <c r="L11" s="28" t="str">
        <f t="shared" si="1"/>
        <v xml:space="preserve"> </v>
      </c>
      <c r="M11" s="29" t="str">
        <f t="shared" si="2"/>
        <v xml:space="preserve"> </v>
      </c>
      <c r="N11" s="29" t="str">
        <f t="shared" si="3"/>
        <v xml:space="preserve"> </v>
      </c>
      <c r="O11" s="29" t="str">
        <f t="shared" si="4"/>
        <v xml:space="preserve"> </v>
      </c>
      <c r="P11" s="29" t="str">
        <f t="shared" si="5"/>
        <v xml:space="preserve"> </v>
      </c>
      <c r="Q11" s="29" t="str">
        <f t="shared" si="6"/>
        <v xml:space="preserve"> </v>
      </c>
      <c r="R11" s="29" t="str">
        <f t="shared" si="7"/>
        <v xml:space="preserve"> </v>
      </c>
      <c r="S11" s="29" t="str">
        <f t="shared" si="8"/>
        <v xml:space="preserve"> </v>
      </c>
      <c r="T11" s="29" t="str">
        <f t="shared" si="9"/>
        <v>l</v>
      </c>
      <c r="U11" s="29" t="str">
        <f t="shared" si="10"/>
        <v xml:space="preserve"> </v>
      </c>
      <c r="V11" s="29" t="str">
        <f t="shared" si="11"/>
        <v xml:space="preserve"> </v>
      </c>
      <c r="W11" s="29" t="str">
        <f t="shared" si="12"/>
        <v xml:space="preserve"> </v>
      </c>
      <c r="X11" s="29" t="str">
        <f t="shared" si="13"/>
        <v xml:space="preserve"> </v>
      </c>
      <c r="Y11" s="29" t="str">
        <f t="shared" si="14"/>
        <v xml:space="preserve"> </v>
      </c>
      <c r="Z11" s="29" t="str">
        <f t="shared" si="15"/>
        <v xml:space="preserve"> </v>
      </c>
      <c r="AA11" s="29" t="str">
        <f t="shared" si="16"/>
        <v xml:space="preserve"> </v>
      </c>
      <c r="AB11" s="29" t="str">
        <f t="shared" si="17"/>
        <v xml:space="preserve"> </v>
      </c>
      <c r="AC11" s="29" t="str">
        <f t="shared" si="18"/>
        <v xml:space="preserve"> </v>
      </c>
      <c r="AD11" s="29" t="str">
        <f t="shared" si="19"/>
        <v xml:space="preserve"> </v>
      </c>
      <c r="AE11" s="30" t="str">
        <f t="shared" si="20"/>
        <v xml:space="preserve"> </v>
      </c>
      <c r="AF11" s="31" t="str">
        <f t="shared" si="21"/>
        <v>Pass</v>
      </c>
      <c r="AG11" s="2"/>
      <c r="AH11" t="s">
        <v>26</v>
      </c>
    </row>
    <row r="12" spans="1:39" ht="15" customHeight="1" x14ac:dyDescent="0.25">
      <c r="A12" s="60">
        <v>555</v>
      </c>
      <c r="B12" s="17"/>
      <c r="C12" s="50"/>
      <c r="D12" s="42">
        <v>553</v>
      </c>
      <c r="E12" s="50" t="s">
        <v>71</v>
      </c>
      <c r="F12" s="20">
        <v>554.98</v>
      </c>
      <c r="G12" s="50" t="s">
        <v>71</v>
      </c>
      <c r="H12" s="42">
        <v>557</v>
      </c>
      <c r="I12" s="49" t="s">
        <v>71</v>
      </c>
      <c r="J12" s="23"/>
      <c r="K12" s="4">
        <f t="shared" si="0"/>
        <v>0.49500000000000455</v>
      </c>
      <c r="L12" s="28" t="str">
        <f t="shared" si="1"/>
        <v xml:space="preserve"> </v>
      </c>
      <c r="M12" s="29" t="str">
        <f t="shared" si="2"/>
        <v xml:space="preserve"> </v>
      </c>
      <c r="N12" s="29" t="str">
        <f t="shared" si="3"/>
        <v xml:space="preserve"> </v>
      </c>
      <c r="O12" s="29" t="str">
        <f t="shared" si="4"/>
        <v xml:space="preserve"> </v>
      </c>
      <c r="P12" s="29" t="str">
        <f t="shared" si="5"/>
        <v xml:space="preserve"> </v>
      </c>
      <c r="Q12" s="29" t="str">
        <f t="shared" si="6"/>
        <v xml:space="preserve"> </v>
      </c>
      <c r="R12" s="29" t="str">
        <f t="shared" si="7"/>
        <v xml:space="preserve"> </v>
      </c>
      <c r="S12" s="29" t="str">
        <f t="shared" si="8"/>
        <v xml:space="preserve"> </v>
      </c>
      <c r="T12" s="29" t="str">
        <f t="shared" si="9"/>
        <v xml:space="preserve"> </v>
      </c>
      <c r="U12" s="29" t="str">
        <f t="shared" si="10"/>
        <v>l</v>
      </c>
      <c r="V12" s="29" t="str">
        <f t="shared" si="11"/>
        <v xml:space="preserve"> </v>
      </c>
      <c r="W12" s="29" t="str">
        <f t="shared" si="12"/>
        <v xml:space="preserve"> </v>
      </c>
      <c r="X12" s="29" t="str">
        <f t="shared" si="13"/>
        <v xml:space="preserve"> </v>
      </c>
      <c r="Y12" s="29" t="str">
        <f t="shared" si="14"/>
        <v xml:space="preserve"> </v>
      </c>
      <c r="Z12" s="29" t="str">
        <f t="shared" si="15"/>
        <v xml:space="preserve"> </v>
      </c>
      <c r="AA12" s="29" t="str">
        <f t="shared" si="16"/>
        <v xml:space="preserve"> </v>
      </c>
      <c r="AB12" s="29" t="str">
        <f t="shared" si="17"/>
        <v xml:space="preserve"> </v>
      </c>
      <c r="AC12" s="29" t="str">
        <f t="shared" si="18"/>
        <v xml:space="preserve"> </v>
      </c>
      <c r="AD12" s="29" t="str">
        <f t="shared" si="19"/>
        <v xml:space="preserve"> </v>
      </c>
      <c r="AE12" s="30" t="str">
        <f t="shared" si="20"/>
        <v xml:space="preserve"> </v>
      </c>
      <c r="AF12" s="31" t="str">
        <f t="shared" si="21"/>
        <v>Pass</v>
      </c>
      <c r="AH12" t="s">
        <v>27</v>
      </c>
    </row>
    <row r="13" spans="1:39" ht="15" customHeight="1" x14ac:dyDescent="0.25">
      <c r="A13" s="60">
        <v>444</v>
      </c>
      <c r="B13" s="17"/>
      <c r="C13" s="50"/>
      <c r="D13" s="42">
        <v>442</v>
      </c>
      <c r="E13" s="50" t="s">
        <v>71</v>
      </c>
      <c r="F13" s="20">
        <v>444.07</v>
      </c>
      <c r="G13" s="50" t="s">
        <v>71</v>
      </c>
      <c r="H13" s="42">
        <v>446</v>
      </c>
      <c r="I13" s="49" t="s">
        <v>71</v>
      </c>
      <c r="J13" s="23"/>
      <c r="K13" s="4">
        <f t="shared" si="0"/>
        <v>0.51749999999999829</v>
      </c>
      <c r="L13" s="28" t="str">
        <f t="shared" si="1"/>
        <v xml:space="preserve"> </v>
      </c>
      <c r="M13" s="29" t="str">
        <f t="shared" si="2"/>
        <v xml:space="preserve"> </v>
      </c>
      <c r="N13" s="29" t="str">
        <f t="shared" si="3"/>
        <v xml:space="preserve"> </v>
      </c>
      <c r="O13" s="29" t="str">
        <f t="shared" si="4"/>
        <v xml:space="preserve"> </v>
      </c>
      <c r="P13" s="29" t="str">
        <f t="shared" si="5"/>
        <v xml:space="preserve"> </v>
      </c>
      <c r="Q13" s="29" t="str">
        <f t="shared" si="6"/>
        <v xml:space="preserve"> </v>
      </c>
      <c r="R13" s="29" t="str">
        <f t="shared" si="7"/>
        <v xml:space="preserve"> </v>
      </c>
      <c r="S13" s="29" t="str">
        <f t="shared" si="8"/>
        <v xml:space="preserve"> </v>
      </c>
      <c r="T13" s="29" t="str">
        <f t="shared" si="9"/>
        <v xml:space="preserve"> </v>
      </c>
      <c r="U13" s="29" t="str">
        <f t="shared" si="10"/>
        <v xml:space="preserve"> </v>
      </c>
      <c r="V13" s="29" t="str">
        <f t="shared" si="11"/>
        <v>l</v>
      </c>
      <c r="W13" s="29" t="str">
        <f t="shared" si="12"/>
        <v xml:space="preserve"> </v>
      </c>
      <c r="X13" s="29" t="str">
        <f t="shared" si="13"/>
        <v xml:space="preserve"> </v>
      </c>
      <c r="Y13" s="29" t="str">
        <f t="shared" si="14"/>
        <v xml:space="preserve"> </v>
      </c>
      <c r="Z13" s="29" t="str">
        <f t="shared" si="15"/>
        <v xml:space="preserve"> </v>
      </c>
      <c r="AA13" s="29" t="str">
        <f t="shared" si="16"/>
        <v xml:space="preserve"> </v>
      </c>
      <c r="AB13" s="29" t="str">
        <f t="shared" si="17"/>
        <v xml:space="preserve"> </v>
      </c>
      <c r="AC13" s="29" t="str">
        <f t="shared" si="18"/>
        <v xml:space="preserve"> </v>
      </c>
      <c r="AD13" s="29" t="str">
        <f t="shared" si="19"/>
        <v xml:space="preserve"> </v>
      </c>
      <c r="AE13" s="30" t="str">
        <f t="shared" si="20"/>
        <v xml:space="preserve"> </v>
      </c>
      <c r="AF13" s="31" t="str">
        <f t="shared" si="21"/>
        <v>Pass</v>
      </c>
    </row>
    <row r="14" spans="1:39" ht="15" customHeight="1" x14ac:dyDescent="0.25">
      <c r="A14" s="60">
        <v>333</v>
      </c>
      <c r="B14" s="17"/>
      <c r="C14" s="50"/>
      <c r="D14" s="42">
        <v>331</v>
      </c>
      <c r="E14" s="50" t="s">
        <v>71</v>
      </c>
      <c r="F14" s="20">
        <v>333.84</v>
      </c>
      <c r="G14" s="50" t="s">
        <v>71</v>
      </c>
      <c r="H14" s="42">
        <v>335</v>
      </c>
      <c r="I14" s="49" t="s">
        <v>71</v>
      </c>
      <c r="J14" s="23"/>
      <c r="K14" s="4">
        <f t="shared" si="0"/>
        <v>0.70999999999999375</v>
      </c>
      <c r="L14" s="28" t="str">
        <f t="shared" si="1"/>
        <v xml:space="preserve"> </v>
      </c>
      <c r="M14" s="29" t="str">
        <f t="shared" si="2"/>
        <v xml:space="preserve"> </v>
      </c>
      <c r="N14" s="29" t="str">
        <f t="shared" si="3"/>
        <v xml:space="preserve"> </v>
      </c>
      <c r="O14" s="29" t="str">
        <f t="shared" si="4"/>
        <v xml:space="preserve"> </v>
      </c>
      <c r="P14" s="29" t="str">
        <f t="shared" si="5"/>
        <v xml:space="preserve"> </v>
      </c>
      <c r="Q14" s="29" t="str">
        <f t="shared" si="6"/>
        <v xml:space="preserve"> </v>
      </c>
      <c r="R14" s="29" t="str">
        <f t="shared" si="7"/>
        <v xml:space="preserve"> </v>
      </c>
      <c r="S14" s="29" t="str">
        <f t="shared" si="8"/>
        <v xml:space="preserve"> </v>
      </c>
      <c r="T14" s="29" t="str">
        <f t="shared" si="9"/>
        <v xml:space="preserve"> </v>
      </c>
      <c r="U14" s="29" t="str">
        <f t="shared" si="10"/>
        <v xml:space="preserve"> </v>
      </c>
      <c r="V14" s="29" t="str">
        <f t="shared" si="11"/>
        <v xml:space="preserve"> </v>
      </c>
      <c r="W14" s="29" t="str">
        <f t="shared" si="12"/>
        <v xml:space="preserve"> </v>
      </c>
      <c r="X14" s="29" t="str">
        <f t="shared" si="13"/>
        <v xml:space="preserve"> </v>
      </c>
      <c r="Y14" s="29" t="str">
        <f t="shared" si="14"/>
        <v xml:space="preserve"> </v>
      </c>
      <c r="Z14" s="29" t="str">
        <f t="shared" si="15"/>
        <v>l</v>
      </c>
      <c r="AA14" s="29" t="str">
        <f t="shared" si="16"/>
        <v xml:space="preserve"> </v>
      </c>
      <c r="AB14" s="29" t="str">
        <f t="shared" si="17"/>
        <v xml:space="preserve"> </v>
      </c>
      <c r="AC14" s="29" t="str">
        <f t="shared" si="18"/>
        <v xml:space="preserve"> </v>
      </c>
      <c r="AD14" s="29" t="str">
        <f t="shared" si="19"/>
        <v xml:space="preserve"> </v>
      </c>
      <c r="AE14" s="30" t="str">
        <f t="shared" si="20"/>
        <v xml:space="preserve"> </v>
      </c>
      <c r="AF14" s="31" t="str">
        <f t="shared" ref="AF14:AF16" si="22">IF(AND(F14&gt;=D14,F14&lt;=H14),"Pass","Fail")</f>
        <v>Pass</v>
      </c>
      <c r="AH14" s="119" t="s">
        <v>37</v>
      </c>
      <c r="AI14" s="120"/>
      <c r="AJ14" s="120"/>
      <c r="AK14" s="120"/>
      <c r="AL14" s="120"/>
      <c r="AM14" s="121"/>
    </row>
    <row r="15" spans="1:39" ht="15" customHeight="1" x14ac:dyDescent="0.25">
      <c r="A15" s="60">
        <v>222</v>
      </c>
      <c r="B15" s="17"/>
      <c r="C15" s="50"/>
      <c r="D15" s="42">
        <v>220</v>
      </c>
      <c r="E15" s="50" t="s">
        <v>71</v>
      </c>
      <c r="F15" s="20">
        <v>222.91</v>
      </c>
      <c r="G15" s="50" t="s">
        <v>71</v>
      </c>
      <c r="H15" s="42">
        <v>224</v>
      </c>
      <c r="I15" s="49" t="s">
        <v>71</v>
      </c>
      <c r="J15" s="23"/>
      <c r="K15" s="4">
        <f t="shared" si="0"/>
        <v>0.72749999999999915</v>
      </c>
      <c r="L15" s="28" t="str">
        <f t="shared" si="1"/>
        <v xml:space="preserve"> </v>
      </c>
      <c r="M15" s="29" t="str">
        <f t="shared" si="2"/>
        <v xml:space="preserve"> </v>
      </c>
      <c r="N15" s="29" t="str">
        <f t="shared" si="3"/>
        <v xml:space="preserve"> </v>
      </c>
      <c r="O15" s="29" t="str">
        <f t="shared" si="4"/>
        <v xml:space="preserve"> </v>
      </c>
      <c r="P15" s="29" t="str">
        <f t="shared" si="5"/>
        <v xml:space="preserve"> </v>
      </c>
      <c r="Q15" s="29" t="str">
        <f t="shared" si="6"/>
        <v xml:space="preserve"> </v>
      </c>
      <c r="R15" s="29" t="str">
        <f t="shared" si="7"/>
        <v xml:space="preserve"> </v>
      </c>
      <c r="S15" s="29" t="str">
        <f t="shared" si="8"/>
        <v xml:space="preserve"> </v>
      </c>
      <c r="T15" s="29" t="str">
        <f t="shared" si="9"/>
        <v xml:space="preserve"> </v>
      </c>
      <c r="U15" s="29" t="str">
        <f t="shared" si="10"/>
        <v xml:space="preserve"> </v>
      </c>
      <c r="V15" s="29" t="str">
        <f t="shared" si="11"/>
        <v xml:space="preserve"> </v>
      </c>
      <c r="W15" s="29" t="str">
        <f t="shared" si="12"/>
        <v xml:space="preserve"> </v>
      </c>
      <c r="X15" s="29" t="str">
        <f t="shared" si="13"/>
        <v xml:space="preserve"> </v>
      </c>
      <c r="Y15" s="29" t="str">
        <f t="shared" si="14"/>
        <v xml:space="preserve"> </v>
      </c>
      <c r="Z15" s="29" t="str">
        <f t="shared" si="15"/>
        <v>l</v>
      </c>
      <c r="AA15" s="29" t="str">
        <f t="shared" si="16"/>
        <v xml:space="preserve"> </v>
      </c>
      <c r="AB15" s="29" t="str">
        <f t="shared" si="17"/>
        <v xml:space="preserve"> </v>
      </c>
      <c r="AC15" s="29" t="str">
        <f t="shared" si="18"/>
        <v xml:space="preserve"> </v>
      </c>
      <c r="AD15" s="29" t="str">
        <f t="shared" si="19"/>
        <v xml:space="preserve"> </v>
      </c>
      <c r="AE15" s="30" t="str">
        <f t="shared" si="20"/>
        <v xml:space="preserve"> </v>
      </c>
      <c r="AF15" s="31" t="str">
        <f t="shared" si="22"/>
        <v>Pass</v>
      </c>
    </row>
    <row r="16" spans="1:39" ht="15" customHeight="1" x14ac:dyDescent="0.25">
      <c r="A16" s="60">
        <v>111</v>
      </c>
      <c r="B16" s="17"/>
      <c r="C16" s="50"/>
      <c r="D16" s="42">
        <v>109</v>
      </c>
      <c r="E16" s="50" t="s">
        <v>71</v>
      </c>
      <c r="F16" s="20">
        <v>112.36</v>
      </c>
      <c r="G16" s="50" t="s">
        <v>71</v>
      </c>
      <c r="H16" s="42">
        <v>113</v>
      </c>
      <c r="I16" s="49" t="s">
        <v>71</v>
      </c>
      <c r="J16" s="23"/>
      <c r="K16" s="4">
        <f t="shared" si="0"/>
        <v>0.83999999999999986</v>
      </c>
      <c r="L16" s="28" t="str">
        <f t="shared" si="1"/>
        <v xml:space="preserve"> </v>
      </c>
      <c r="M16" s="29" t="str">
        <f t="shared" si="2"/>
        <v xml:space="preserve"> </v>
      </c>
      <c r="N16" s="29" t="str">
        <f t="shared" si="3"/>
        <v xml:space="preserve"> </v>
      </c>
      <c r="O16" s="29" t="str">
        <f t="shared" si="4"/>
        <v xml:space="preserve"> </v>
      </c>
      <c r="P16" s="29" t="str">
        <f t="shared" si="5"/>
        <v xml:space="preserve"> </v>
      </c>
      <c r="Q16" s="29" t="str">
        <f t="shared" si="6"/>
        <v xml:space="preserve"> </v>
      </c>
      <c r="R16" s="29" t="str">
        <f t="shared" si="7"/>
        <v xml:space="preserve"> </v>
      </c>
      <c r="S16" s="29" t="str">
        <f t="shared" si="8"/>
        <v xml:space="preserve"> </v>
      </c>
      <c r="T16" s="29" t="str">
        <f t="shared" si="9"/>
        <v xml:space="preserve"> </v>
      </c>
      <c r="U16" s="29" t="str">
        <f t="shared" si="10"/>
        <v xml:space="preserve"> </v>
      </c>
      <c r="V16" s="29" t="str">
        <f t="shared" si="11"/>
        <v xml:space="preserve"> </v>
      </c>
      <c r="W16" s="29" t="str">
        <f t="shared" si="12"/>
        <v xml:space="preserve"> </v>
      </c>
      <c r="X16" s="29" t="str">
        <f t="shared" si="13"/>
        <v xml:space="preserve"> </v>
      </c>
      <c r="Y16" s="29" t="str">
        <f t="shared" si="14"/>
        <v xml:space="preserve"> </v>
      </c>
      <c r="Z16" s="29" t="str">
        <f t="shared" si="15"/>
        <v xml:space="preserve"> </v>
      </c>
      <c r="AA16" s="29" t="str">
        <f t="shared" si="16"/>
        <v xml:space="preserve"> </v>
      </c>
      <c r="AB16" s="29" t="str">
        <f t="shared" si="17"/>
        <v>l</v>
      </c>
      <c r="AC16" s="29" t="str">
        <f t="shared" si="18"/>
        <v xml:space="preserve"> </v>
      </c>
      <c r="AD16" s="29" t="str">
        <f t="shared" si="19"/>
        <v xml:space="preserve"> </v>
      </c>
      <c r="AE16" s="30" t="str">
        <f t="shared" si="20"/>
        <v xml:space="preserve"> </v>
      </c>
      <c r="AF16" s="31" t="str">
        <f t="shared" si="22"/>
        <v>Pass</v>
      </c>
      <c r="AH16" t="s">
        <v>38</v>
      </c>
    </row>
    <row r="17" spans="1:46" ht="15" customHeight="1" x14ac:dyDescent="0.25">
      <c r="A17" s="60">
        <v>0</v>
      </c>
      <c r="B17" s="17"/>
      <c r="C17" s="50"/>
      <c r="D17" s="42">
        <v>-3</v>
      </c>
      <c r="E17" s="50" t="s">
        <v>71</v>
      </c>
      <c r="F17" s="20">
        <v>1.27</v>
      </c>
      <c r="G17" s="50" t="s">
        <v>71</v>
      </c>
      <c r="H17" s="42">
        <v>3</v>
      </c>
      <c r="I17" s="49" t="s">
        <v>71</v>
      </c>
      <c r="J17" s="23"/>
      <c r="K17" s="4">
        <f t="shared" ref="K17" si="23">(F17-D17)/(H17-D17)</f>
        <v>0.71166666666666656</v>
      </c>
      <c r="L17" s="28" t="str">
        <f t="shared" si="1"/>
        <v xml:space="preserve"> </v>
      </c>
      <c r="M17" s="29" t="str">
        <f t="shared" si="2"/>
        <v xml:space="preserve"> </v>
      </c>
      <c r="N17" s="29" t="str">
        <f t="shared" si="3"/>
        <v xml:space="preserve"> </v>
      </c>
      <c r="O17" s="29" t="str">
        <f t="shared" si="4"/>
        <v xml:space="preserve"> </v>
      </c>
      <c r="P17" s="29" t="str">
        <f t="shared" si="5"/>
        <v xml:space="preserve"> </v>
      </c>
      <c r="Q17" s="29" t="str">
        <f t="shared" si="6"/>
        <v xml:space="preserve"> </v>
      </c>
      <c r="R17" s="29" t="str">
        <f t="shared" si="7"/>
        <v xml:space="preserve"> </v>
      </c>
      <c r="S17" s="29" t="str">
        <f t="shared" si="8"/>
        <v xml:space="preserve"> </v>
      </c>
      <c r="T17" s="29" t="str">
        <f t="shared" si="9"/>
        <v xml:space="preserve"> </v>
      </c>
      <c r="U17" s="29" t="str">
        <f t="shared" si="10"/>
        <v xml:space="preserve"> </v>
      </c>
      <c r="V17" s="29" t="str">
        <f t="shared" si="11"/>
        <v xml:space="preserve"> </v>
      </c>
      <c r="W17" s="29" t="str">
        <f t="shared" si="12"/>
        <v xml:space="preserve"> </v>
      </c>
      <c r="X17" s="29" t="str">
        <f t="shared" si="13"/>
        <v xml:space="preserve"> </v>
      </c>
      <c r="Y17" s="29" t="str">
        <f t="shared" si="14"/>
        <v xml:space="preserve"> </v>
      </c>
      <c r="Z17" s="29" t="str">
        <f t="shared" si="15"/>
        <v>l</v>
      </c>
      <c r="AA17" s="29" t="str">
        <f t="shared" si="16"/>
        <v xml:space="preserve"> </v>
      </c>
      <c r="AB17" s="29" t="str">
        <f t="shared" si="17"/>
        <v xml:space="preserve"> </v>
      </c>
      <c r="AC17" s="29" t="str">
        <f t="shared" si="18"/>
        <v xml:space="preserve"> </v>
      </c>
      <c r="AD17" s="29" t="str">
        <f t="shared" si="19"/>
        <v xml:space="preserve"> </v>
      </c>
      <c r="AE17" s="30" t="str">
        <f t="shared" si="20"/>
        <v xml:space="preserve"> </v>
      </c>
      <c r="AF17" s="31" t="str">
        <f t="shared" ref="AF17" si="24">IF(AND(F17&gt;=D17,F17&lt;=H17),"Pass","Fail")</f>
        <v>Pass</v>
      </c>
      <c r="AH17" t="s">
        <v>39</v>
      </c>
    </row>
    <row r="18" spans="1:46" ht="15" customHeight="1" x14ac:dyDescent="0.25">
      <c r="A18" s="23"/>
      <c r="B18" s="18"/>
      <c r="C18" s="53"/>
      <c r="D18" s="79"/>
      <c r="E18" s="53"/>
      <c r="F18" s="79"/>
      <c r="G18" s="53"/>
      <c r="H18" s="79"/>
      <c r="I18" s="53"/>
      <c r="J18" s="23"/>
      <c r="K18" s="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46" ht="15" customHeight="1" x14ac:dyDescent="0.25">
      <c r="A19" s="110" t="s">
        <v>49</v>
      </c>
      <c r="B19" s="95"/>
      <c r="C19" s="95"/>
      <c r="D19" s="95"/>
      <c r="E19" s="95"/>
      <c r="F19" s="95"/>
      <c r="G19" s="95"/>
      <c r="H19" s="95"/>
      <c r="I19" s="96"/>
      <c r="J19" s="12"/>
      <c r="K19" s="26"/>
      <c r="L19" s="97" t="s">
        <v>8</v>
      </c>
      <c r="M19" s="98"/>
      <c r="N19" s="101" t="s">
        <v>9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98" t="s">
        <v>10</v>
      </c>
      <c r="AE19" s="103"/>
      <c r="AF19" s="25"/>
    </row>
    <row r="20" spans="1:46" ht="15" customHeight="1" x14ac:dyDescent="0.25">
      <c r="A20" s="8" t="s">
        <v>6</v>
      </c>
      <c r="B20" s="111" t="s">
        <v>44</v>
      </c>
      <c r="C20" s="112"/>
      <c r="D20" s="109" t="s">
        <v>7</v>
      </c>
      <c r="E20" s="108"/>
      <c r="F20" s="109" t="s">
        <v>0</v>
      </c>
      <c r="G20" s="108"/>
      <c r="H20" s="109" t="s">
        <v>1</v>
      </c>
      <c r="I20" s="108"/>
      <c r="J20" s="24"/>
      <c r="K20" s="27"/>
      <c r="L20" s="99"/>
      <c r="M20" s="100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0"/>
      <c r="AE20" s="104"/>
      <c r="AF20" s="25"/>
    </row>
    <row r="21" spans="1:46" ht="15" customHeight="1" x14ac:dyDescent="0.25">
      <c r="A21" s="55" t="s">
        <v>43</v>
      </c>
      <c r="B21" s="17" t="s">
        <v>45</v>
      </c>
      <c r="C21" s="50">
        <v>1</v>
      </c>
      <c r="D21" s="54">
        <f>10-10*0.00003</f>
        <v>9.9997000000000007</v>
      </c>
      <c r="E21" s="50" t="s">
        <v>4</v>
      </c>
      <c r="F21" s="80">
        <v>9.9999950000000002</v>
      </c>
      <c r="G21" s="49" t="s">
        <v>4</v>
      </c>
      <c r="H21" s="54">
        <f>10+10*0.00003</f>
        <v>10.000299999999999</v>
      </c>
      <c r="I21" s="49" t="s">
        <v>4</v>
      </c>
      <c r="J21" s="23"/>
      <c r="K21" s="4">
        <f t="shared" ref="K21:K30" si="25">(F21-D21)/(H21-D21)</f>
        <v>0.49166666666696274</v>
      </c>
      <c r="L21" s="28" t="str">
        <f t="shared" ref="L21:L30" si="26">IF(AND($K21&gt;=0,$K21&lt;0.05),"l"," ")</f>
        <v xml:space="preserve"> </v>
      </c>
      <c r="M21" s="29" t="str">
        <f t="shared" ref="M21:M30" si="27">IF(AND($K21&gt;=0.05,$K21&lt;0.1),"l"," ")</f>
        <v xml:space="preserve"> </v>
      </c>
      <c r="N21" s="29" t="str">
        <f t="shared" ref="N21:N30" si="28">IF(AND($K21&gt;=0.1,$K21&lt;0.15),"l"," ")</f>
        <v xml:space="preserve"> </v>
      </c>
      <c r="O21" s="29" t="str">
        <f t="shared" ref="O21:O30" si="29">IF(AND($K21&gt;=0.15,$K21&lt;0.2),"l"," ")</f>
        <v xml:space="preserve"> </v>
      </c>
      <c r="P21" s="29" t="str">
        <f t="shared" ref="P21:P30" si="30">IF(AND($K21&gt;=0.2,$K21&lt;0.25),"l"," ")</f>
        <v xml:space="preserve"> </v>
      </c>
      <c r="Q21" s="29" t="str">
        <f t="shared" ref="Q21:Q30" si="31">IF(AND($K21&gt;=0.25,$K21&lt;0.3),"l"," ")</f>
        <v xml:space="preserve"> </v>
      </c>
      <c r="R21" s="29" t="str">
        <f t="shared" ref="R21:R30" si="32">IF(AND($K21&gt;=0.3,$K21&lt;0.35),"l"," ")</f>
        <v xml:space="preserve"> </v>
      </c>
      <c r="S21" s="29" t="str">
        <f t="shared" ref="S21:S30" si="33">IF(AND($K21&gt;=0.35,$K21&lt;0.4),"l"," ")</f>
        <v xml:space="preserve"> </v>
      </c>
      <c r="T21" s="29" t="str">
        <f t="shared" ref="T21:T30" si="34">IF(AND($K21&gt;=0.4,$K21&lt;0.45),"l"," ")</f>
        <v xml:space="preserve"> </v>
      </c>
      <c r="U21" s="29" t="str">
        <f t="shared" ref="U21:U30" si="35">IF(AND($K21&gt;=0.45,$K21&lt;0.5),"l"," ")</f>
        <v>l</v>
      </c>
      <c r="V21" s="29" t="str">
        <f t="shared" ref="V21:V30" si="36">IF(AND($K21&gt;=0.5,$K21&lt;0.55),"l"," ")</f>
        <v xml:space="preserve"> </v>
      </c>
      <c r="W21" s="29" t="str">
        <f t="shared" ref="W21:W30" si="37">IF(AND($K21&gt;=0.55,$K21&lt;0.6),"l"," ")</f>
        <v xml:space="preserve"> </v>
      </c>
      <c r="X21" s="29" t="str">
        <f t="shared" ref="X21:X30" si="38">IF(AND($K21&gt;=0.6,$K21&lt;0.65),"l"," ")</f>
        <v xml:space="preserve"> </v>
      </c>
      <c r="Y21" s="29" t="str">
        <f t="shared" ref="Y21:Y30" si="39">IF(AND($K21&gt;=0.65,$K21&lt;0.7),"l"," ")</f>
        <v xml:space="preserve"> </v>
      </c>
      <c r="Z21" s="29" t="str">
        <f t="shared" ref="Z21:Z30" si="40">IF(AND($K21&gt;=0.7,$K21&lt;0.75),"l"," ")</f>
        <v xml:space="preserve"> </v>
      </c>
      <c r="AA21" s="29" t="str">
        <f t="shared" ref="AA21:AA30" si="41">IF(AND($K21&gt;=0.75,$K21&lt;0.8),"l"," ")</f>
        <v xml:space="preserve"> </v>
      </c>
      <c r="AB21" s="29" t="str">
        <f t="shared" ref="AB21:AB30" si="42">IF(AND($K21&gt;=0.8,$K21&lt;0.85),"l"," ")</f>
        <v xml:space="preserve"> </v>
      </c>
      <c r="AC21" s="29" t="str">
        <f t="shared" ref="AC21:AC30" si="43">IF(AND($K21&gt;=0.85,$K21&lt;0.9),"l"," ")</f>
        <v xml:space="preserve"> </v>
      </c>
      <c r="AD21" s="29" t="str">
        <f t="shared" ref="AD21:AD30" si="44">IF(AND($K21&gt;=0.9,$K21&lt;0.95),"l"," ")</f>
        <v xml:space="preserve"> </v>
      </c>
      <c r="AE21" s="30" t="str">
        <f t="shared" ref="AE21:AE30" si="45">IF(AND($K21&gt;=0.95,$K21&lt;=1),"l"," ")</f>
        <v xml:space="preserve"> </v>
      </c>
      <c r="AF21" s="31" t="str">
        <f t="shared" ref="AF21:AF30" si="46">IF(AND(F21&gt;=D21,F21&lt;=H21),"Pass","Fail")</f>
        <v>Pass</v>
      </c>
    </row>
    <row r="22" spans="1:46" ht="15" customHeight="1" x14ac:dyDescent="0.25">
      <c r="A22" s="60" t="s">
        <v>43</v>
      </c>
      <c r="B22" s="17" t="s">
        <v>45</v>
      </c>
      <c r="C22" s="50">
        <v>0.9</v>
      </c>
      <c r="D22" s="68">
        <f>9-9*0.00003</f>
        <v>8.9997299999999996</v>
      </c>
      <c r="E22" s="50" t="s">
        <v>4</v>
      </c>
      <c r="F22" s="80">
        <v>9.0000029999999995</v>
      </c>
      <c r="G22" s="49" t="s">
        <v>4</v>
      </c>
      <c r="H22" s="68">
        <f>9+9*0.00003</f>
        <v>9.0002700000000004</v>
      </c>
      <c r="I22" s="49" t="s">
        <v>4</v>
      </c>
      <c r="J22" s="23"/>
      <c r="K22" s="4">
        <f t="shared" si="25"/>
        <v>0.50555555555467835</v>
      </c>
      <c r="L22" s="28" t="str">
        <f t="shared" si="26"/>
        <v xml:space="preserve"> </v>
      </c>
      <c r="M22" s="29" t="str">
        <f t="shared" si="27"/>
        <v xml:space="preserve"> </v>
      </c>
      <c r="N22" s="29" t="str">
        <f t="shared" si="28"/>
        <v xml:space="preserve"> </v>
      </c>
      <c r="O22" s="29" t="str">
        <f t="shared" si="29"/>
        <v xml:space="preserve"> </v>
      </c>
      <c r="P22" s="29" t="str">
        <f t="shared" si="30"/>
        <v xml:space="preserve"> </v>
      </c>
      <c r="Q22" s="29" t="str">
        <f t="shared" si="31"/>
        <v xml:space="preserve"> </v>
      </c>
      <c r="R22" s="29" t="str">
        <f t="shared" si="32"/>
        <v xml:space="preserve"> </v>
      </c>
      <c r="S22" s="29" t="str">
        <f t="shared" si="33"/>
        <v xml:space="preserve"> </v>
      </c>
      <c r="T22" s="29" t="str">
        <f t="shared" si="34"/>
        <v xml:space="preserve"> </v>
      </c>
      <c r="U22" s="29" t="str">
        <f t="shared" si="35"/>
        <v xml:space="preserve"> </v>
      </c>
      <c r="V22" s="29" t="str">
        <f t="shared" si="36"/>
        <v>l</v>
      </c>
      <c r="W22" s="29" t="str">
        <f t="shared" si="37"/>
        <v xml:space="preserve"> </v>
      </c>
      <c r="X22" s="29" t="str">
        <f t="shared" si="38"/>
        <v xml:space="preserve"> </v>
      </c>
      <c r="Y22" s="29" t="str">
        <f t="shared" si="39"/>
        <v xml:space="preserve"> </v>
      </c>
      <c r="Z22" s="29" t="str">
        <f t="shared" si="40"/>
        <v xml:space="preserve"> </v>
      </c>
      <c r="AA22" s="29" t="str">
        <f t="shared" si="41"/>
        <v xml:space="preserve"> </v>
      </c>
      <c r="AB22" s="29" t="str">
        <f t="shared" si="42"/>
        <v xml:space="preserve"> </v>
      </c>
      <c r="AC22" s="29" t="str">
        <f t="shared" si="43"/>
        <v xml:space="preserve"> </v>
      </c>
      <c r="AD22" s="29" t="str">
        <f t="shared" si="44"/>
        <v xml:space="preserve"> </v>
      </c>
      <c r="AE22" s="30" t="str">
        <f t="shared" si="45"/>
        <v xml:space="preserve"> </v>
      </c>
      <c r="AF22" s="31" t="str">
        <f t="shared" si="46"/>
        <v>Pass</v>
      </c>
    </row>
    <row r="23" spans="1:46" ht="15" customHeight="1" x14ac:dyDescent="0.25">
      <c r="A23" s="60" t="s">
        <v>43</v>
      </c>
      <c r="B23" s="17" t="s">
        <v>45</v>
      </c>
      <c r="C23" s="50">
        <v>0.8</v>
      </c>
      <c r="D23" s="68">
        <f>8-8*0.00003</f>
        <v>7.9997600000000002</v>
      </c>
      <c r="E23" s="50" t="s">
        <v>4</v>
      </c>
      <c r="F23" s="80">
        <v>7.9999950000000002</v>
      </c>
      <c r="G23" s="49" t="s">
        <v>4</v>
      </c>
      <c r="H23" s="68">
        <f>8+8*0.00003</f>
        <v>8.0002399999999998</v>
      </c>
      <c r="I23" s="49" t="s">
        <v>4</v>
      </c>
      <c r="J23" s="23"/>
      <c r="K23" s="4">
        <f t="shared" si="25"/>
        <v>0.48958333333371884</v>
      </c>
      <c r="L23" s="28" t="str">
        <f t="shared" si="26"/>
        <v xml:space="preserve"> </v>
      </c>
      <c r="M23" s="29" t="str">
        <f t="shared" si="27"/>
        <v xml:space="preserve"> </v>
      </c>
      <c r="N23" s="29" t="str">
        <f t="shared" si="28"/>
        <v xml:space="preserve"> </v>
      </c>
      <c r="O23" s="29" t="str">
        <f t="shared" si="29"/>
        <v xml:space="preserve"> </v>
      </c>
      <c r="P23" s="29" t="str">
        <f t="shared" si="30"/>
        <v xml:space="preserve"> </v>
      </c>
      <c r="Q23" s="29" t="str">
        <f t="shared" si="31"/>
        <v xml:space="preserve"> </v>
      </c>
      <c r="R23" s="29" t="str">
        <f t="shared" si="32"/>
        <v xml:space="preserve"> </v>
      </c>
      <c r="S23" s="29" t="str">
        <f t="shared" si="33"/>
        <v xml:space="preserve"> </v>
      </c>
      <c r="T23" s="29" t="str">
        <f t="shared" si="34"/>
        <v xml:space="preserve"> </v>
      </c>
      <c r="U23" s="29" t="str">
        <f t="shared" si="35"/>
        <v>l</v>
      </c>
      <c r="V23" s="29" t="str">
        <f t="shared" si="36"/>
        <v xml:space="preserve"> </v>
      </c>
      <c r="W23" s="29" t="str">
        <f t="shared" si="37"/>
        <v xml:space="preserve"> </v>
      </c>
      <c r="X23" s="29" t="str">
        <f t="shared" si="38"/>
        <v xml:space="preserve"> </v>
      </c>
      <c r="Y23" s="29" t="str">
        <f t="shared" si="39"/>
        <v xml:space="preserve"> </v>
      </c>
      <c r="Z23" s="29" t="str">
        <f t="shared" si="40"/>
        <v xml:space="preserve"> </v>
      </c>
      <c r="AA23" s="29" t="str">
        <f t="shared" si="41"/>
        <v xml:space="preserve"> </v>
      </c>
      <c r="AB23" s="29" t="str">
        <f t="shared" si="42"/>
        <v xml:space="preserve"> </v>
      </c>
      <c r="AC23" s="29" t="str">
        <f t="shared" si="43"/>
        <v xml:space="preserve"> </v>
      </c>
      <c r="AD23" s="29" t="str">
        <f t="shared" si="44"/>
        <v xml:space="preserve"> </v>
      </c>
      <c r="AE23" s="30" t="str">
        <f t="shared" si="45"/>
        <v xml:space="preserve"> </v>
      </c>
      <c r="AF23" s="31" t="str">
        <f>IF(AND(F23&lt;=D23,F23&gt;=H23),"Pass","Fail")</f>
        <v>Fail</v>
      </c>
    </row>
    <row r="24" spans="1:46" ht="15" customHeight="1" x14ac:dyDescent="0.25">
      <c r="A24" s="60" t="s">
        <v>43</v>
      </c>
      <c r="B24" s="17" t="s">
        <v>45</v>
      </c>
      <c r="C24" s="50">
        <v>0.7</v>
      </c>
      <c r="D24" s="68">
        <f>7-7*0.00003</f>
        <v>6.99979</v>
      </c>
      <c r="E24" s="50" t="s">
        <v>4</v>
      </c>
      <c r="F24" s="80">
        <v>6.9999950000000002</v>
      </c>
      <c r="G24" s="49" t="s">
        <v>4</v>
      </c>
      <c r="H24" s="68">
        <f>7+7*0.00003</f>
        <v>7.00021</v>
      </c>
      <c r="I24" s="49" t="s">
        <v>4</v>
      </c>
      <c r="J24" s="23"/>
      <c r="K24" s="4">
        <f t="shared" si="25"/>
        <v>0.48809523809569128</v>
      </c>
      <c r="L24" s="28" t="str">
        <f t="shared" si="26"/>
        <v xml:space="preserve"> </v>
      </c>
      <c r="M24" s="29" t="str">
        <f t="shared" si="27"/>
        <v xml:space="preserve"> </v>
      </c>
      <c r="N24" s="29" t="str">
        <f t="shared" si="28"/>
        <v xml:space="preserve"> </v>
      </c>
      <c r="O24" s="29" t="str">
        <f t="shared" si="29"/>
        <v xml:space="preserve"> </v>
      </c>
      <c r="P24" s="29" t="str">
        <f t="shared" si="30"/>
        <v xml:space="preserve"> </v>
      </c>
      <c r="Q24" s="29" t="str">
        <f t="shared" si="31"/>
        <v xml:space="preserve"> </v>
      </c>
      <c r="R24" s="29" t="str">
        <f t="shared" si="32"/>
        <v xml:space="preserve"> </v>
      </c>
      <c r="S24" s="29" t="str">
        <f t="shared" si="33"/>
        <v xml:space="preserve"> </v>
      </c>
      <c r="T24" s="29" t="str">
        <f t="shared" si="34"/>
        <v xml:space="preserve"> </v>
      </c>
      <c r="U24" s="29" t="str">
        <f t="shared" si="35"/>
        <v>l</v>
      </c>
      <c r="V24" s="29" t="str">
        <f t="shared" si="36"/>
        <v xml:space="preserve"> </v>
      </c>
      <c r="W24" s="29" t="str">
        <f t="shared" si="37"/>
        <v xml:space="preserve"> </v>
      </c>
      <c r="X24" s="29" t="str">
        <f t="shared" si="38"/>
        <v xml:space="preserve"> </v>
      </c>
      <c r="Y24" s="29" t="str">
        <f t="shared" si="39"/>
        <v xml:space="preserve"> </v>
      </c>
      <c r="Z24" s="29" t="str">
        <f t="shared" si="40"/>
        <v xml:space="preserve"> </v>
      </c>
      <c r="AA24" s="29" t="str">
        <f t="shared" si="41"/>
        <v xml:space="preserve"> </v>
      </c>
      <c r="AB24" s="29" t="str">
        <f t="shared" si="42"/>
        <v xml:space="preserve"> </v>
      </c>
      <c r="AC24" s="29" t="str">
        <f t="shared" si="43"/>
        <v xml:space="preserve"> </v>
      </c>
      <c r="AD24" s="29" t="str">
        <f t="shared" si="44"/>
        <v xml:space="preserve"> </v>
      </c>
      <c r="AE24" s="30" t="str">
        <f t="shared" si="45"/>
        <v xml:space="preserve"> </v>
      </c>
      <c r="AF24" s="31" t="str">
        <f>IF(AND(F24&lt;=D24,F24&gt;=H24),"Pass","Fail")</f>
        <v>Fail</v>
      </c>
    </row>
    <row r="25" spans="1:46" ht="15" customHeight="1" x14ac:dyDescent="0.25">
      <c r="A25" s="60" t="s">
        <v>43</v>
      </c>
      <c r="B25" s="17" t="s">
        <v>45</v>
      </c>
      <c r="C25" s="50">
        <v>0.6</v>
      </c>
      <c r="D25" s="68">
        <f>6-6*0.00003</f>
        <v>5.9998199999999997</v>
      </c>
      <c r="E25" s="50" t="s">
        <v>4</v>
      </c>
      <c r="F25" s="80">
        <v>5.9999890000000002</v>
      </c>
      <c r="G25" s="49" t="s">
        <v>4</v>
      </c>
      <c r="H25" s="68">
        <f>6+6*0.00003</f>
        <v>6.0001800000000003</v>
      </c>
      <c r="I25" s="49" t="s">
        <v>4</v>
      </c>
      <c r="J25" s="23"/>
      <c r="K25" s="4">
        <f t="shared" si="25"/>
        <v>0.46944444444515721</v>
      </c>
      <c r="L25" s="28" t="str">
        <f t="shared" si="26"/>
        <v xml:space="preserve"> </v>
      </c>
      <c r="M25" s="29" t="str">
        <f t="shared" si="27"/>
        <v xml:space="preserve"> </v>
      </c>
      <c r="N25" s="29" t="str">
        <f t="shared" si="28"/>
        <v xml:space="preserve"> </v>
      </c>
      <c r="O25" s="29" t="str">
        <f t="shared" si="29"/>
        <v xml:space="preserve"> </v>
      </c>
      <c r="P25" s="29" t="str">
        <f t="shared" si="30"/>
        <v xml:space="preserve"> </v>
      </c>
      <c r="Q25" s="29" t="str">
        <f t="shared" si="31"/>
        <v xml:space="preserve"> </v>
      </c>
      <c r="R25" s="29" t="str">
        <f t="shared" si="32"/>
        <v xml:space="preserve"> </v>
      </c>
      <c r="S25" s="29" t="str">
        <f t="shared" si="33"/>
        <v xml:space="preserve"> </v>
      </c>
      <c r="T25" s="29" t="str">
        <f t="shared" si="34"/>
        <v xml:space="preserve"> </v>
      </c>
      <c r="U25" s="29" t="str">
        <f t="shared" si="35"/>
        <v>l</v>
      </c>
      <c r="V25" s="29" t="str">
        <f t="shared" si="36"/>
        <v xml:space="preserve"> </v>
      </c>
      <c r="W25" s="29" t="str">
        <f t="shared" si="37"/>
        <v xml:space="preserve"> </v>
      </c>
      <c r="X25" s="29" t="str">
        <f t="shared" si="38"/>
        <v xml:space="preserve"> </v>
      </c>
      <c r="Y25" s="29" t="str">
        <f t="shared" si="39"/>
        <v xml:space="preserve"> </v>
      </c>
      <c r="Z25" s="29" t="str">
        <f t="shared" si="40"/>
        <v xml:space="preserve"> </v>
      </c>
      <c r="AA25" s="29" t="str">
        <f t="shared" si="41"/>
        <v xml:space="preserve"> </v>
      </c>
      <c r="AB25" s="29" t="str">
        <f t="shared" si="42"/>
        <v xml:space="preserve"> </v>
      </c>
      <c r="AC25" s="29" t="str">
        <f t="shared" si="43"/>
        <v xml:space="preserve"> </v>
      </c>
      <c r="AD25" s="29" t="str">
        <f t="shared" si="44"/>
        <v xml:space="preserve"> </v>
      </c>
      <c r="AE25" s="30" t="str">
        <f t="shared" si="45"/>
        <v xml:space="preserve"> </v>
      </c>
      <c r="AF25" s="31" t="str">
        <f>IF(AND(F25&lt;=D25,F25&gt;=H25),"Pass","Fail")</f>
        <v>Fail</v>
      </c>
      <c r="AH25" s="119" t="s">
        <v>20</v>
      </c>
      <c r="AI25" s="120"/>
      <c r="AJ25" s="121"/>
    </row>
    <row r="26" spans="1:46" ht="15" customHeight="1" x14ac:dyDescent="0.25">
      <c r="A26" s="60" t="s">
        <v>43</v>
      </c>
      <c r="B26" s="17" t="s">
        <v>45</v>
      </c>
      <c r="C26" s="50">
        <v>0.5</v>
      </c>
      <c r="D26" s="68">
        <f>5-5*0.00003</f>
        <v>4.9998500000000003</v>
      </c>
      <c r="E26" s="50" t="s">
        <v>4</v>
      </c>
      <c r="F26" s="80">
        <v>4.9999960000000003</v>
      </c>
      <c r="G26" s="49" t="s">
        <v>4</v>
      </c>
      <c r="H26" s="68">
        <f>5+5*0.00003</f>
        <v>5.0001499999999997</v>
      </c>
      <c r="I26" s="49" t="s">
        <v>4</v>
      </c>
      <c r="J26" s="23"/>
      <c r="K26" s="4">
        <f t="shared" si="25"/>
        <v>0.48666666666773251</v>
      </c>
      <c r="L26" s="28" t="str">
        <f t="shared" si="26"/>
        <v xml:space="preserve"> </v>
      </c>
      <c r="M26" s="29" t="str">
        <f t="shared" si="27"/>
        <v xml:space="preserve"> </v>
      </c>
      <c r="N26" s="29" t="str">
        <f t="shared" si="28"/>
        <v xml:space="preserve"> </v>
      </c>
      <c r="O26" s="29" t="str">
        <f t="shared" si="29"/>
        <v xml:space="preserve"> </v>
      </c>
      <c r="P26" s="29" t="str">
        <f t="shared" si="30"/>
        <v xml:space="preserve"> </v>
      </c>
      <c r="Q26" s="29" t="str">
        <f t="shared" si="31"/>
        <v xml:space="preserve"> </v>
      </c>
      <c r="R26" s="29" t="str">
        <f t="shared" si="32"/>
        <v xml:space="preserve"> </v>
      </c>
      <c r="S26" s="29" t="str">
        <f t="shared" si="33"/>
        <v xml:space="preserve"> </v>
      </c>
      <c r="T26" s="29" t="str">
        <f t="shared" si="34"/>
        <v xml:space="preserve"> </v>
      </c>
      <c r="U26" s="29" t="str">
        <f t="shared" si="35"/>
        <v>l</v>
      </c>
      <c r="V26" s="29" t="str">
        <f t="shared" si="36"/>
        <v xml:space="preserve"> </v>
      </c>
      <c r="W26" s="29" t="str">
        <f t="shared" si="37"/>
        <v xml:space="preserve"> </v>
      </c>
      <c r="X26" s="29" t="str">
        <f t="shared" si="38"/>
        <v xml:space="preserve"> </v>
      </c>
      <c r="Y26" s="29" t="str">
        <f t="shared" si="39"/>
        <v xml:space="preserve"> </v>
      </c>
      <c r="Z26" s="29" t="str">
        <f t="shared" si="40"/>
        <v xml:space="preserve"> </v>
      </c>
      <c r="AA26" s="29" t="str">
        <f t="shared" si="41"/>
        <v xml:space="preserve"> </v>
      </c>
      <c r="AB26" s="29" t="str">
        <f t="shared" si="42"/>
        <v xml:space="preserve"> </v>
      </c>
      <c r="AC26" s="29" t="str">
        <f t="shared" si="43"/>
        <v xml:space="preserve"> </v>
      </c>
      <c r="AD26" s="29" t="str">
        <f t="shared" si="44"/>
        <v xml:space="preserve"> </v>
      </c>
      <c r="AE26" s="30" t="str">
        <f t="shared" si="45"/>
        <v xml:space="preserve"> </v>
      </c>
      <c r="AF26" s="31" t="str">
        <f>IF(AND(F26&lt;=D26,F26&gt;=H26),"Pass","Fail")</f>
        <v>Fail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2" customFormat="1" ht="15" customHeight="1" x14ac:dyDescent="0.25">
      <c r="A27" s="60" t="s">
        <v>43</v>
      </c>
      <c r="B27" s="17" t="s">
        <v>45</v>
      </c>
      <c r="C27" s="50">
        <v>0.4</v>
      </c>
      <c r="D27" s="68">
        <f>4-4*0.00003</f>
        <v>3.9998800000000001</v>
      </c>
      <c r="E27" s="50" t="s">
        <v>4</v>
      </c>
      <c r="F27" s="80">
        <v>4.0000030000000004</v>
      </c>
      <c r="G27" s="49" t="s">
        <v>4</v>
      </c>
      <c r="H27" s="68">
        <f>4+4*0.00003</f>
        <v>4.0001199999999999</v>
      </c>
      <c r="I27" s="49" t="s">
        <v>4</v>
      </c>
      <c r="J27" s="23"/>
      <c r="K27" s="4">
        <f t="shared" si="25"/>
        <v>0.51250000000175788</v>
      </c>
      <c r="L27" s="28" t="str">
        <f t="shared" si="26"/>
        <v xml:space="preserve"> </v>
      </c>
      <c r="M27" s="29" t="str">
        <f t="shared" si="27"/>
        <v xml:space="preserve"> </v>
      </c>
      <c r="N27" s="29" t="str">
        <f t="shared" si="28"/>
        <v xml:space="preserve"> </v>
      </c>
      <c r="O27" s="29" t="str">
        <f t="shared" si="29"/>
        <v xml:space="preserve"> </v>
      </c>
      <c r="P27" s="29" t="str">
        <f t="shared" si="30"/>
        <v xml:space="preserve"> </v>
      </c>
      <c r="Q27" s="29" t="str">
        <f t="shared" si="31"/>
        <v xml:space="preserve"> </v>
      </c>
      <c r="R27" s="29" t="str">
        <f t="shared" si="32"/>
        <v xml:space="preserve"> </v>
      </c>
      <c r="S27" s="29" t="str">
        <f t="shared" si="33"/>
        <v xml:space="preserve"> </v>
      </c>
      <c r="T27" s="29" t="str">
        <f t="shared" si="34"/>
        <v xml:space="preserve"> </v>
      </c>
      <c r="U27" s="29" t="str">
        <f t="shared" si="35"/>
        <v xml:space="preserve"> </v>
      </c>
      <c r="V27" s="29" t="str">
        <f t="shared" si="36"/>
        <v>l</v>
      </c>
      <c r="W27" s="29" t="str">
        <f t="shared" si="37"/>
        <v xml:space="preserve"> </v>
      </c>
      <c r="X27" s="29" t="str">
        <f t="shared" si="38"/>
        <v xml:space="preserve"> </v>
      </c>
      <c r="Y27" s="29" t="str">
        <f t="shared" si="39"/>
        <v xml:space="preserve"> </v>
      </c>
      <c r="Z27" s="29" t="str">
        <f t="shared" si="40"/>
        <v xml:space="preserve"> </v>
      </c>
      <c r="AA27" s="29" t="str">
        <f t="shared" si="41"/>
        <v xml:space="preserve"> </v>
      </c>
      <c r="AB27" s="29" t="str">
        <f t="shared" si="42"/>
        <v xml:space="preserve"> </v>
      </c>
      <c r="AC27" s="29" t="str">
        <f t="shared" si="43"/>
        <v xml:space="preserve"> </v>
      </c>
      <c r="AD27" s="29" t="str">
        <f t="shared" si="44"/>
        <v xml:space="preserve"> </v>
      </c>
      <c r="AE27" s="30" t="str">
        <f t="shared" si="45"/>
        <v xml:space="preserve"> </v>
      </c>
      <c r="AF27" s="31" t="str">
        <f t="shared" si="46"/>
        <v>Pass</v>
      </c>
      <c r="AH27" s="2" t="s">
        <v>30</v>
      </c>
    </row>
    <row r="28" spans="1:46" s="2" customFormat="1" ht="15" customHeight="1" x14ac:dyDescent="0.25">
      <c r="A28" s="60" t="s">
        <v>43</v>
      </c>
      <c r="B28" s="17" t="s">
        <v>45</v>
      </c>
      <c r="C28" s="50">
        <v>0.3</v>
      </c>
      <c r="D28" s="68">
        <f>3-3*0.00003</f>
        <v>2.9999099999999999</v>
      </c>
      <c r="E28" s="50" t="s">
        <v>4</v>
      </c>
      <c r="F28" s="80">
        <v>3</v>
      </c>
      <c r="G28" s="49" t="s">
        <v>4</v>
      </c>
      <c r="H28" s="68">
        <f>3+3*0.00003</f>
        <v>3.0000900000000001</v>
      </c>
      <c r="I28" s="49" t="s">
        <v>4</v>
      </c>
      <c r="J28" s="23"/>
      <c r="K28" s="4">
        <f t="shared" si="25"/>
        <v>0.5</v>
      </c>
      <c r="L28" s="28" t="str">
        <f t="shared" si="26"/>
        <v xml:space="preserve"> </v>
      </c>
      <c r="M28" s="29" t="str">
        <f t="shared" si="27"/>
        <v xml:space="preserve"> </v>
      </c>
      <c r="N28" s="29" t="str">
        <f t="shared" si="28"/>
        <v xml:space="preserve"> </v>
      </c>
      <c r="O28" s="29" t="str">
        <f t="shared" si="29"/>
        <v xml:space="preserve"> </v>
      </c>
      <c r="P28" s="29" t="str">
        <f t="shared" si="30"/>
        <v xml:space="preserve"> </v>
      </c>
      <c r="Q28" s="29" t="str">
        <f t="shared" si="31"/>
        <v xml:space="preserve"> </v>
      </c>
      <c r="R28" s="29" t="str">
        <f t="shared" si="32"/>
        <v xml:space="preserve"> </v>
      </c>
      <c r="S28" s="29" t="str">
        <f t="shared" si="33"/>
        <v xml:space="preserve"> </v>
      </c>
      <c r="T28" s="29" t="str">
        <f t="shared" si="34"/>
        <v xml:space="preserve"> </v>
      </c>
      <c r="U28" s="29" t="str">
        <f t="shared" si="35"/>
        <v xml:space="preserve"> </v>
      </c>
      <c r="V28" s="29" t="str">
        <f t="shared" si="36"/>
        <v>l</v>
      </c>
      <c r="W28" s="29" t="str">
        <f t="shared" si="37"/>
        <v xml:space="preserve"> </v>
      </c>
      <c r="X28" s="29" t="str">
        <f t="shared" si="38"/>
        <v xml:space="preserve"> </v>
      </c>
      <c r="Y28" s="29" t="str">
        <f t="shared" si="39"/>
        <v xml:space="preserve"> </v>
      </c>
      <c r="Z28" s="29" t="str">
        <f t="shared" si="40"/>
        <v xml:space="preserve"> </v>
      </c>
      <c r="AA28" s="29" t="str">
        <f t="shared" si="41"/>
        <v xml:space="preserve"> </v>
      </c>
      <c r="AB28" s="29" t="str">
        <f t="shared" si="42"/>
        <v xml:space="preserve"> </v>
      </c>
      <c r="AC28" s="29" t="str">
        <f t="shared" si="43"/>
        <v xml:space="preserve"> </v>
      </c>
      <c r="AD28" s="29" t="str">
        <f t="shared" si="44"/>
        <v xml:space="preserve"> </v>
      </c>
      <c r="AE28" s="30" t="str">
        <f t="shared" si="45"/>
        <v xml:space="preserve"> </v>
      </c>
      <c r="AF28" s="31" t="str">
        <f t="shared" si="46"/>
        <v>Pass</v>
      </c>
      <c r="AH28" s="2" t="s">
        <v>29</v>
      </c>
      <c r="AI28"/>
      <c r="AJ28"/>
    </row>
    <row r="29" spans="1:46" ht="15" customHeight="1" x14ac:dyDescent="0.25">
      <c r="A29" s="60" t="s">
        <v>43</v>
      </c>
      <c r="B29" s="17" t="s">
        <v>45</v>
      </c>
      <c r="C29" s="50">
        <v>0.2</v>
      </c>
      <c r="D29" s="68">
        <f>2-2*0.00003</f>
        <v>1.9999400000000001</v>
      </c>
      <c r="E29" s="50" t="s">
        <v>4</v>
      </c>
      <c r="F29" s="80">
        <v>2.0000049999999998</v>
      </c>
      <c r="G29" s="50" t="s">
        <v>4</v>
      </c>
      <c r="H29" s="68">
        <f>2+2*0.00003</f>
        <v>2.0000599999999999</v>
      </c>
      <c r="I29" s="49" t="s">
        <v>4</v>
      </c>
      <c r="J29" s="23"/>
      <c r="K29" s="4">
        <f t="shared" si="25"/>
        <v>0.54166666666512464</v>
      </c>
      <c r="L29" s="28" t="str">
        <f t="shared" si="26"/>
        <v xml:space="preserve"> </v>
      </c>
      <c r="M29" s="29" t="str">
        <f t="shared" si="27"/>
        <v xml:space="preserve"> </v>
      </c>
      <c r="N29" s="29" t="str">
        <f t="shared" si="28"/>
        <v xml:space="preserve"> </v>
      </c>
      <c r="O29" s="29" t="str">
        <f t="shared" si="29"/>
        <v xml:space="preserve"> </v>
      </c>
      <c r="P29" s="29" t="str">
        <f t="shared" si="30"/>
        <v xml:space="preserve"> </v>
      </c>
      <c r="Q29" s="29" t="str">
        <f t="shared" si="31"/>
        <v xml:space="preserve"> </v>
      </c>
      <c r="R29" s="29" t="str">
        <f t="shared" si="32"/>
        <v xml:space="preserve"> </v>
      </c>
      <c r="S29" s="29" t="str">
        <f t="shared" si="33"/>
        <v xml:space="preserve"> </v>
      </c>
      <c r="T29" s="29" t="str">
        <f t="shared" si="34"/>
        <v xml:space="preserve"> </v>
      </c>
      <c r="U29" s="29" t="str">
        <f t="shared" si="35"/>
        <v xml:space="preserve"> </v>
      </c>
      <c r="V29" s="29" t="str">
        <f t="shared" si="36"/>
        <v>l</v>
      </c>
      <c r="W29" s="29" t="str">
        <f t="shared" si="37"/>
        <v xml:space="preserve"> </v>
      </c>
      <c r="X29" s="29" t="str">
        <f t="shared" si="38"/>
        <v xml:space="preserve"> </v>
      </c>
      <c r="Y29" s="29" t="str">
        <f t="shared" si="39"/>
        <v xml:space="preserve"> </v>
      </c>
      <c r="Z29" s="29" t="str">
        <f t="shared" si="40"/>
        <v xml:space="preserve"> </v>
      </c>
      <c r="AA29" s="29" t="str">
        <f t="shared" si="41"/>
        <v xml:space="preserve"> </v>
      </c>
      <c r="AB29" s="29" t="str">
        <f t="shared" si="42"/>
        <v xml:space="preserve"> </v>
      </c>
      <c r="AC29" s="29" t="str">
        <f t="shared" si="43"/>
        <v xml:space="preserve"> </v>
      </c>
      <c r="AD29" s="29" t="str">
        <f t="shared" si="44"/>
        <v xml:space="preserve"> </v>
      </c>
      <c r="AE29" s="30" t="str">
        <f t="shared" si="45"/>
        <v xml:space="preserve"> </v>
      </c>
      <c r="AF29" s="31" t="str">
        <f t="shared" si="46"/>
        <v>Pass</v>
      </c>
    </row>
    <row r="30" spans="1:46" ht="15" customHeight="1" x14ac:dyDescent="0.25">
      <c r="A30" s="60" t="s">
        <v>43</v>
      </c>
      <c r="B30" s="17" t="s">
        <v>45</v>
      </c>
      <c r="C30" s="50">
        <v>0.1</v>
      </c>
      <c r="D30" s="68">
        <f>1-1*0.00003</f>
        <v>0.99997000000000003</v>
      </c>
      <c r="E30" s="50" t="s">
        <v>4</v>
      </c>
      <c r="F30" s="80">
        <v>1.0000009999999999</v>
      </c>
      <c r="G30" s="50" t="s">
        <v>4</v>
      </c>
      <c r="H30" s="68">
        <f>1+1*0.00003</f>
        <v>1.00003</v>
      </c>
      <c r="I30" s="49" t="s">
        <v>4</v>
      </c>
      <c r="J30" s="23"/>
      <c r="K30" s="4">
        <f t="shared" si="25"/>
        <v>0.51666666666530969</v>
      </c>
      <c r="L30" s="28" t="str">
        <f t="shared" si="26"/>
        <v xml:space="preserve"> </v>
      </c>
      <c r="M30" s="29" t="str">
        <f t="shared" si="27"/>
        <v xml:space="preserve"> </v>
      </c>
      <c r="N30" s="29" t="str">
        <f t="shared" si="28"/>
        <v xml:space="preserve"> </v>
      </c>
      <c r="O30" s="29" t="str">
        <f t="shared" si="29"/>
        <v xml:space="preserve"> </v>
      </c>
      <c r="P30" s="29" t="str">
        <f t="shared" si="30"/>
        <v xml:space="preserve"> </v>
      </c>
      <c r="Q30" s="29" t="str">
        <f t="shared" si="31"/>
        <v xml:space="preserve"> </v>
      </c>
      <c r="R30" s="29" t="str">
        <f t="shared" si="32"/>
        <v xml:space="preserve"> </v>
      </c>
      <c r="S30" s="29" t="str">
        <f t="shared" si="33"/>
        <v xml:space="preserve"> </v>
      </c>
      <c r="T30" s="29" t="str">
        <f t="shared" si="34"/>
        <v xml:space="preserve"> </v>
      </c>
      <c r="U30" s="29" t="str">
        <f t="shared" si="35"/>
        <v xml:space="preserve"> </v>
      </c>
      <c r="V30" s="29" t="str">
        <f t="shared" si="36"/>
        <v>l</v>
      </c>
      <c r="W30" s="29" t="str">
        <f t="shared" si="37"/>
        <v xml:space="preserve"> </v>
      </c>
      <c r="X30" s="29" t="str">
        <f t="shared" si="38"/>
        <v xml:space="preserve"> </v>
      </c>
      <c r="Y30" s="29" t="str">
        <f t="shared" si="39"/>
        <v xml:space="preserve"> </v>
      </c>
      <c r="Z30" s="29" t="str">
        <f t="shared" si="40"/>
        <v xml:space="preserve"> </v>
      </c>
      <c r="AA30" s="29" t="str">
        <f t="shared" si="41"/>
        <v xml:space="preserve"> </v>
      </c>
      <c r="AB30" s="29" t="str">
        <f t="shared" si="42"/>
        <v xml:space="preserve"> </v>
      </c>
      <c r="AC30" s="29" t="str">
        <f t="shared" si="43"/>
        <v xml:space="preserve"> </v>
      </c>
      <c r="AD30" s="29" t="str">
        <f t="shared" si="44"/>
        <v xml:space="preserve"> </v>
      </c>
      <c r="AE30" s="30" t="str">
        <f t="shared" si="45"/>
        <v xml:space="preserve"> </v>
      </c>
      <c r="AF30" s="31" t="str">
        <f t="shared" si="46"/>
        <v>Pass</v>
      </c>
      <c r="AG30" s="2"/>
      <c r="AH30" s="119" t="s">
        <v>28</v>
      </c>
      <c r="AI30" s="120"/>
      <c r="AJ30" s="121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2" customFormat="1" ht="15" customHeight="1" x14ac:dyDescent="0.25">
      <c r="A31" s="38"/>
      <c r="B31" s="38"/>
      <c r="C31" s="38"/>
      <c r="D31" s="39"/>
      <c r="E31" s="36"/>
      <c r="F31" s="37"/>
      <c r="G31"/>
      <c r="H31" s="19"/>
      <c r="I31" s="14"/>
      <c r="J31" s="4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46" s="2" customFormat="1" ht="15" customHeight="1" x14ac:dyDescent="0.25">
      <c r="A32" s="110" t="s">
        <v>16</v>
      </c>
      <c r="B32" s="95"/>
      <c r="C32" s="95"/>
      <c r="D32" s="95"/>
      <c r="E32" s="95"/>
      <c r="F32" s="95"/>
      <c r="G32" s="95"/>
      <c r="H32" s="95"/>
      <c r="I32" s="96"/>
      <c r="J32" s="12"/>
      <c r="K32" s="26"/>
      <c r="L32" s="97" t="s">
        <v>8</v>
      </c>
      <c r="M32" s="98"/>
      <c r="N32" s="101" t="s">
        <v>9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98" t="s">
        <v>10</v>
      </c>
      <c r="AE32" s="103"/>
      <c r="AF32" s="25"/>
      <c r="AH32" s="2" t="s">
        <v>31</v>
      </c>
    </row>
    <row r="33" spans="1:46" s="2" customFormat="1" ht="15" customHeight="1" x14ac:dyDescent="0.25">
      <c r="A33" s="8" t="s">
        <v>11</v>
      </c>
      <c r="B33" s="117" t="s">
        <v>5</v>
      </c>
      <c r="C33" s="118"/>
      <c r="D33" s="118" t="s">
        <v>7</v>
      </c>
      <c r="E33" s="118"/>
      <c r="F33" s="118" t="s">
        <v>0</v>
      </c>
      <c r="G33" s="118"/>
      <c r="H33" s="106" t="s">
        <v>1</v>
      </c>
      <c r="I33" s="106"/>
      <c r="J33" s="24"/>
      <c r="K33" s="27"/>
      <c r="L33" s="99"/>
      <c r="M33" s="100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00"/>
      <c r="AE33" s="104"/>
      <c r="AF33" s="25"/>
      <c r="AH33" t="s">
        <v>32</v>
      </c>
    </row>
    <row r="34" spans="1:46" s="2" customFormat="1" ht="15" customHeight="1" x14ac:dyDescent="0.25">
      <c r="A34" s="60" t="s">
        <v>53</v>
      </c>
      <c r="B34" s="17">
        <v>1</v>
      </c>
      <c r="C34" s="50" t="s">
        <v>4</v>
      </c>
      <c r="D34" s="54">
        <v>0.99950000000000006</v>
      </c>
      <c r="E34" s="50" t="s">
        <v>4</v>
      </c>
      <c r="F34" s="68">
        <v>0.99999499999999997</v>
      </c>
      <c r="G34" s="49" t="s">
        <v>4</v>
      </c>
      <c r="H34" s="54">
        <v>1.0004999999999999</v>
      </c>
      <c r="I34" s="49" t="s">
        <v>4</v>
      </c>
      <c r="J34" s="23"/>
      <c r="K34" s="4">
        <f t="shared" ref="K34:K38" si="47">(F34-D34)/(H34-D34)</f>
        <v>0.49499999999996669</v>
      </c>
      <c r="L34" s="28" t="str">
        <f>IF(AND($K34&gt;=0,$K34&lt;0.05),"l"," ")</f>
        <v xml:space="preserve"> </v>
      </c>
      <c r="M34" s="29" t="str">
        <f>IF(AND($K34&gt;=0.05,$K34&lt;0.1),"l"," ")</f>
        <v xml:space="preserve"> </v>
      </c>
      <c r="N34" s="29" t="str">
        <f>IF(AND($K34&gt;=0.1,$K34&lt;0.15),"l"," ")</f>
        <v xml:space="preserve"> </v>
      </c>
      <c r="O34" s="29" t="str">
        <f>IF(AND($K34&gt;=0.15,$K34&lt;0.2),"l"," ")</f>
        <v xml:space="preserve"> </v>
      </c>
      <c r="P34" s="29" t="str">
        <f>IF(AND($K34&gt;=0.2,$K34&lt;0.25),"l"," ")</f>
        <v xml:space="preserve"> </v>
      </c>
      <c r="Q34" s="29" t="str">
        <f>IF(AND($K34&gt;=0.25,$K34&lt;0.3),"l"," ")</f>
        <v xml:space="preserve"> </v>
      </c>
      <c r="R34" s="29" t="str">
        <f>IF(AND($K34&gt;=0.3,$K34&lt;0.35),"l"," ")</f>
        <v xml:space="preserve"> </v>
      </c>
      <c r="S34" s="29" t="str">
        <f>IF(AND($K34&gt;=0.35,$K34&lt;0.4),"l"," ")</f>
        <v xml:space="preserve"> </v>
      </c>
      <c r="T34" s="29" t="str">
        <f>IF(AND($K34&gt;=0.4,$K34&lt;0.45),"l"," ")</f>
        <v xml:space="preserve"> </v>
      </c>
      <c r="U34" s="29" t="str">
        <f>IF(AND($K34&gt;=0.45,$K34&lt;0.5),"l"," ")</f>
        <v>l</v>
      </c>
      <c r="V34" s="29" t="str">
        <f>IF(AND($K34&gt;=0.5,$K34&lt;0.55),"l"," ")</f>
        <v xml:space="preserve"> </v>
      </c>
      <c r="W34" s="29" t="str">
        <f>IF(AND($K34&gt;=0.55,$K34&lt;0.6),"l"," ")</f>
        <v xml:space="preserve"> </v>
      </c>
      <c r="X34" s="29" t="str">
        <f>IF(AND($K34&gt;=0.6,$K34&lt;0.65),"l"," ")</f>
        <v xml:space="preserve"> </v>
      </c>
      <c r="Y34" s="29" t="str">
        <f>IF(AND($K34&gt;=0.65,$K34&lt;0.7),"l"," ")</f>
        <v xml:space="preserve"> </v>
      </c>
      <c r="Z34" s="29" t="str">
        <f>IF(AND($K34&gt;=0.7,$K34&lt;0.75),"l"," ")</f>
        <v xml:space="preserve"> </v>
      </c>
      <c r="AA34" s="29" t="str">
        <f>IF(AND($K34&gt;=0.75,$K34&lt;0.8),"l"," ")</f>
        <v xml:space="preserve"> </v>
      </c>
      <c r="AB34" s="29" t="str">
        <f>IF(AND($K34&gt;=0.8,$K34&lt;0.85),"l"," ")</f>
        <v xml:space="preserve"> </v>
      </c>
      <c r="AC34" s="29" t="str">
        <f>IF(AND($K34&gt;=0.85,$K34&lt;0.9),"l"," ")</f>
        <v xml:space="preserve"> </v>
      </c>
      <c r="AD34" s="29" t="str">
        <f>IF(AND($K34&gt;=0.9,$K34&lt;0.95),"l"," ")</f>
        <v xml:space="preserve"> </v>
      </c>
      <c r="AE34" s="30" t="str">
        <f>IF(AND($K34&gt;=0.95,$K34&lt;=1),"l"," ")</f>
        <v xml:space="preserve"> </v>
      </c>
      <c r="AF34" s="31" t="str">
        <f t="shared" ref="AF34:AF38" si="48">IF(AND(F34&gt;=D34,F34&lt;=H34),"Pass","Fail")</f>
        <v>Pass</v>
      </c>
    </row>
    <row r="35" spans="1:46" s="2" customFormat="1" ht="15" customHeight="1" x14ac:dyDescent="0.25">
      <c r="A35" s="60" t="s">
        <v>54</v>
      </c>
      <c r="B35" s="17">
        <v>10</v>
      </c>
      <c r="C35" s="50" t="s">
        <v>4</v>
      </c>
      <c r="D35" s="54">
        <v>9.9960000000000004</v>
      </c>
      <c r="E35" s="50" t="s">
        <v>4</v>
      </c>
      <c r="F35" s="68">
        <v>9.9994999999999994</v>
      </c>
      <c r="G35" s="49" t="s">
        <v>4</v>
      </c>
      <c r="H35" s="54">
        <v>10.004</v>
      </c>
      <c r="I35" s="49" t="s">
        <v>4</v>
      </c>
      <c r="J35" s="23"/>
      <c r="K35" s="4">
        <f t="shared" si="47"/>
        <v>0.43749999999991673</v>
      </c>
      <c r="L35" s="28" t="str">
        <f>IF(AND($K35&gt;=0,$K35&lt;0.05),"l"," ")</f>
        <v xml:space="preserve"> </v>
      </c>
      <c r="M35" s="29" t="str">
        <f>IF(AND($K35&gt;=0.05,$K35&lt;0.1),"l"," ")</f>
        <v xml:space="preserve"> </v>
      </c>
      <c r="N35" s="29" t="str">
        <f>IF(AND($K35&gt;=0.1,$K35&lt;0.15),"l"," ")</f>
        <v xml:space="preserve"> </v>
      </c>
      <c r="O35" s="29" t="str">
        <f>IF(AND($K35&gt;=0.15,$K35&lt;0.2),"l"," ")</f>
        <v xml:space="preserve"> </v>
      </c>
      <c r="P35" s="29" t="str">
        <f>IF(AND($K35&gt;=0.2,$K35&lt;0.25),"l"," ")</f>
        <v xml:space="preserve"> </v>
      </c>
      <c r="Q35" s="29" t="str">
        <f>IF(AND($K35&gt;=0.25,$K35&lt;0.3),"l"," ")</f>
        <v xml:space="preserve"> </v>
      </c>
      <c r="R35" s="29" t="str">
        <f>IF(AND($K35&gt;=0.3,$K35&lt;0.35),"l"," ")</f>
        <v xml:space="preserve"> </v>
      </c>
      <c r="S35" s="29" t="str">
        <f>IF(AND($K35&gt;=0.35,$K35&lt;0.4),"l"," ")</f>
        <v xml:space="preserve"> </v>
      </c>
      <c r="T35" s="29" t="str">
        <f>IF(AND($K35&gt;=0.4,$K35&lt;0.45),"l"," ")</f>
        <v>l</v>
      </c>
      <c r="U35" s="29" t="str">
        <f>IF(AND($K35&gt;=0.45,$K35&lt;0.5),"l"," ")</f>
        <v xml:space="preserve"> </v>
      </c>
      <c r="V35" s="29" t="str">
        <f>IF(AND($K35&gt;=0.5,$K35&lt;0.55),"l"," ")</f>
        <v xml:space="preserve"> </v>
      </c>
      <c r="W35" s="29" t="str">
        <f>IF(AND($K35&gt;=0.55,$K35&lt;0.6),"l"," ")</f>
        <v xml:space="preserve"> </v>
      </c>
      <c r="X35" s="29" t="str">
        <f>IF(AND($K35&gt;=0.6,$K35&lt;0.65),"l"," ")</f>
        <v xml:space="preserve"> </v>
      </c>
      <c r="Y35" s="29" t="str">
        <f>IF(AND($K35&gt;=0.65,$K35&lt;0.7),"l"," ")</f>
        <v xml:space="preserve"> </v>
      </c>
      <c r="Z35" s="29" t="str">
        <f>IF(AND($K35&gt;=0.7,$K35&lt;0.75),"l"," ")</f>
        <v xml:space="preserve"> </v>
      </c>
      <c r="AA35" s="29" t="str">
        <f>IF(AND($K35&gt;=0.75,$K35&lt;0.8),"l"," ")</f>
        <v xml:space="preserve"> </v>
      </c>
      <c r="AB35" s="29" t="str">
        <f>IF(AND($K35&gt;=0.8,$K35&lt;0.85),"l"," ")</f>
        <v xml:space="preserve"> </v>
      </c>
      <c r="AC35" s="29" t="str">
        <f>IF(AND($K35&gt;=0.85,$K35&lt;0.9),"l"," ")</f>
        <v xml:space="preserve"> </v>
      </c>
      <c r="AD35" s="29" t="str">
        <f>IF(AND($K35&gt;=0.9,$K35&lt;0.95),"l"," ")</f>
        <v xml:space="preserve"> </v>
      </c>
      <c r="AE35" s="30" t="str">
        <f>IF(AND($K35&gt;=0.95,$K35&lt;=1),"l"," ")</f>
        <v xml:space="preserve"> </v>
      </c>
      <c r="AF35" s="31" t="str">
        <f t="shared" si="48"/>
        <v>Pass</v>
      </c>
    </row>
    <row r="36" spans="1:46" s="2" customFormat="1" ht="15" customHeight="1" x14ac:dyDescent="0.25">
      <c r="A36" s="60" t="s">
        <v>55</v>
      </c>
      <c r="B36" s="17">
        <v>100</v>
      </c>
      <c r="C36" s="50" t="s">
        <v>4</v>
      </c>
      <c r="D36" s="54">
        <v>99.94</v>
      </c>
      <c r="E36" s="50" t="s">
        <v>4</v>
      </c>
      <c r="F36" s="68">
        <v>100.00020000000001</v>
      </c>
      <c r="G36" s="49" t="s">
        <v>4</v>
      </c>
      <c r="H36" s="54">
        <v>100.06</v>
      </c>
      <c r="I36" s="49" t="s">
        <v>4</v>
      </c>
      <c r="J36" s="23"/>
      <c r="K36" s="4">
        <f t="shared" si="47"/>
        <v>0.50166666666672188</v>
      </c>
      <c r="L36" s="28" t="str">
        <f>IF(AND($K36&gt;=0,$K36&lt;0.05),"l"," ")</f>
        <v xml:space="preserve"> </v>
      </c>
      <c r="M36" s="29" t="str">
        <f>IF(AND($K36&gt;=0.05,$K36&lt;0.1),"l"," ")</f>
        <v xml:space="preserve"> </v>
      </c>
      <c r="N36" s="29" t="str">
        <f>IF(AND($K36&gt;=0.1,$K36&lt;0.15),"l"," ")</f>
        <v xml:space="preserve"> </v>
      </c>
      <c r="O36" s="29" t="str">
        <f>IF(AND($K36&gt;=0.15,$K36&lt;0.2),"l"," ")</f>
        <v xml:space="preserve"> </v>
      </c>
      <c r="P36" s="29" t="str">
        <f>IF(AND($K36&gt;=0.2,$K36&lt;0.25),"l"," ")</f>
        <v xml:space="preserve"> </v>
      </c>
      <c r="Q36" s="29" t="str">
        <f>IF(AND($K36&gt;=0.25,$K36&lt;0.3),"l"," ")</f>
        <v xml:space="preserve"> </v>
      </c>
      <c r="R36" s="29" t="str">
        <f>IF(AND($K36&gt;=0.3,$K36&lt;0.35),"l"," ")</f>
        <v xml:space="preserve"> </v>
      </c>
      <c r="S36" s="29" t="str">
        <f>IF(AND($K36&gt;=0.35,$K36&lt;0.4),"l"," ")</f>
        <v xml:space="preserve"> </v>
      </c>
      <c r="T36" s="29" t="str">
        <f>IF(AND($K36&gt;=0.4,$K36&lt;0.45),"l"," ")</f>
        <v xml:space="preserve"> </v>
      </c>
      <c r="U36" s="29" t="str">
        <f>IF(AND($K36&gt;=0.45,$K36&lt;0.5),"l"," ")</f>
        <v xml:space="preserve"> </v>
      </c>
      <c r="V36" s="29" t="str">
        <f>IF(AND($K36&gt;=0.5,$K36&lt;0.55),"l"," ")</f>
        <v>l</v>
      </c>
      <c r="W36" s="29" t="str">
        <f>IF(AND($K36&gt;=0.55,$K36&lt;0.6),"l"," ")</f>
        <v xml:space="preserve"> </v>
      </c>
      <c r="X36" s="29" t="str">
        <f>IF(AND($K36&gt;=0.6,$K36&lt;0.65),"l"," ")</f>
        <v xml:space="preserve"> </v>
      </c>
      <c r="Y36" s="29" t="str">
        <f>IF(AND($K36&gt;=0.65,$K36&lt;0.7),"l"," ")</f>
        <v xml:space="preserve"> </v>
      </c>
      <c r="Z36" s="29" t="str">
        <f>IF(AND($K36&gt;=0.7,$K36&lt;0.75),"l"," ")</f>
        <v xml:space="preserve"> </v>
      </c>
      <c r="AA36" s="29" t="str">
        <f>IF(AND($K36&gt;=0.75,$K36&lt;0.8),"l"," ")</f>
        <v xml:space="preserve"> </v>
      </c>
      <c r="AB36" s="29" t="str">
        <f>IF(AND($K36&gt;=0.8,$K36&lt;0.85),"l"," ")</f>
        <v xml:space="preserve"> </v>
      </c>
      <c r="AC36" s="29" t="str">
        <f>IF(AND($K36&gt;=0.85,$K36&lt;0.9),"l"," ")</f>
        <v xml:space="preserve"> </v>
      </c>
      <c r="AD36" s="29" t="str">
        <f>IF(AND($K36&gt;=0.9,$K36&lt;0.95),"l"," ")</f>
        <v xml:space="preserve"> </v>
      </c>
      <c r="AE36" s="30" t="str">
        <f>IF(AND($K36&gt;=0.95,$K36&lt;=1),"l"," ")</f>
        <v xml:space="preserve"> </v>
      </c>
      <c r="AF36" s="31" t="str">
        <f t="shared" si="48"/>
        <v>Pass</v>
      </c>
    </row>
    <row r="37" spans="1:46" s="2" customFormat="1" ht="15" customHeight="1" x14ac:dyDescent="0.25">
      <c r="A37" s="60" t="s">
        <v>56</v>
      </c>
      <c r="B37" s="17">
        <v>10</v>
      </c>
      <c r="C37" s="50" t="s">
        <v>4</v>
      </c>
      <c r="D37" s="22">
        <v>9.99</v>
      </c>
      <c r="E37" s="50" t="s">
        <v>4</v>
      </c>
      <c r="F37" s="68">
        <v>9.9996600000000004</v>
      </c>
      <c r="G37" s="49" t="s">
        <v>4</v>
      </c>
      <c r="H37" s="22">
        <v>10.01</v>
      </c>
      <c r="I37" s="49" t="s">
        <v>4</v>
      </c>
      <c r="J37" s="23"/>
      <c r="K37" s="4">
        <f t="shared" si="47"/>
        <v>0.48300000000002147</v>
      </c>
      <c r="L37" s="28" t="str">
        <f>IF(AND($K37&gt;=0,$K37&lt;0.05),"l"," ")</f>
        <v xml:space="preserve"> </v>
      </c>
      <c r="M37" s="29" t="str">
        <f>IF(AND($K37&gt;=0.05,$K37&lt;0.1),"l"," ")</f>
        <v xml:space="preserve"> </v>
      </c>
      <c r="N37" s="29" t="str">
        <f>IF(AND($K37&gt;=0.1,$K37&lt;0.15),"l"," ")</f>
        <v xml:space="preserve"> </v>
      </c>
      <c r="O37" s="29" t="str">
        <f>IF(AND($K37&gt;=0.15,$K37&lt;0.2),"l"," ")</f>
        <v xml:space="preserve"> </v>
      </c>
      <c r="P37" s="29" t="str">
        <f>IF(AND($K37&gt;=0.2,$K37&lt;0.25),"l"," ")</f>
        <v xml:space="preserve"> </v>
      </c>
      <c r="Q37" s="29" t="str">
        <f>IF(AND($K37&gt;=0.25,$K37&lt;0.3),"l"," ")</f>
        <v xml:space="preserve"> </v>
      </c>
      <c r="R37" s="29" t="str">
        <f>IF(AND($K37&gt;=0.3,$K37&lt;0.35),"l"," ")</f>
        <v xml:space="preserve"> </v>
      </c>
      <c r="S37" s="29" t="str">
        <f>IF(AND($K37&gt;=0.35,$K37&lt;0.4),"l"," ")</f>
        <v xml:space="preserve"> </v>
      </c>
      <c r="T37" s="29" t="str">
        <f>IF(AND($K37&gt;=0.4,$K37&lt;0.45),"l"," ")</f>
        <v xml:space="preserve"> </v>
      </c>
      <c r="U37" s="29" t="str">
        <f>IF(AND($K37&gt;=0.45,$K37&lt;0.5),"l"," ")</f>
        <v>l</v>
      </c>
      <c r="V37" s="29" t="str">
        <f>IF(AND($K37&gt;=0.5,$K37&lt;0.55),"l"," ")</f>
        <v xml:space="preserve"> </v>
      </c>
      <c r="W37" s="29" t="str">
        <f>IF(AND($K37&gt;=0.55,$K37&lt;0.6),"l"," ")</f>
        <v xml:space="preserve"> </v>
      </c>
      <c r="X37" s="29" t="str">
        <f>IF(AND($K37&gt;=0.6,$K37&lt;0.65),"l"," ")</f>
        <v xml:space="preserve"> </v>
      </c>
      <c r="Y37" s="29" t="str">
        <f>IF(AND($K37&gt;=0.65,$K37&lt;0.7),"l"," ")</f>
        <v xml:space="preserve"> </v>
      </c>
      <c r="Z37" s="29" t="str">
        <f>IF(AND($K37&gt;=0.7,$K37&lt;0.75),"l"," ")</f>
        <v xml:space="preserve"> </v>
      </c>
      <c r="AA37" s="29" t="str">
        <f>IF(AND($K37&gt;=0.75,$K37&lt;0.8),"l"," ")</f>
        <v xml:space="preserve"> </v>
      </c>
      <c r="AB37" s="29" t="str">
        <f>IF(AND($K37&gt;=0.8,$K37&lt;0.85),"l"," ")</f>
        <v xml:space="preserve"> </v>
      </c>
      <c r="AC37" s="29" t="str">
        <f>IF(AND($K37&gt;=0.85,$K37&lt;0.9),"l"," ")</f>
        <v xml:space="preserve"> </v>
      </c>
      <c r="AD37" s="29" t="str">
        <f>IF(AND($K37&gt;=0.9,$K37&lt;0.95),"l"," ")</f>
        <v xml:space="preserve"> </v>
      </c>
      <c r="AE37" s="30" t="str">
        <f>IF(AND($K37&gt;=0.95,$K37&lt;=1),"l"," ")</f>
        <v xml:space="preserve"> </v>
      </c>
      <c r="AF37" s="31" t="str">
        <f t="shared" si="48"/>
        <v>Pass</v>
      </c>
    </row>
    <row r="38" spans="1:46" s="2" customFormat="1" ht="15" customHeight="1" x14ac:dyDescent="0.25">
      <c r="A38" s="60" t="s">
        <v>57</v>
      </c>
      <c r="B38" s="17">
        <v>10</v>
      </c>
      <c r="C38" s="50" t="s">
        <v>4</v>
      </c>
      <c r="D38" s="22">
        <v>9.99</v>
      </c>
      <c r="E38" s="50" t="s">
        <v>4</v>
      </c>
      <c r="F38" s="68">
        <v>10.00046</v>
      </c>
      <c r="G38" s="49" t="s">
        <v>4</v>
      </c>
      <c r="H38" s="22">
        <v>10.01</v>
      </c>
      <c r="I38" s="49" t="s">
        <v>4</v>
      </c>
      <c r="J38" s="23"/>
      <c r="K38" s="4">
        <f t="shared" si="47"/>
        <v>0.5230000000000179</v>
      </c>
      <c r="L38" s="28" t="str">
        <f>IF(AND($K38&gt;=0,$K38&lt;0.05),"l"," ")</f>
        <v xml:space="preserve"> </v>
      </c>
      <c r="M38" s="29" t="str">
        <f>IF(AND($K38&gt;=0.05,$K38&lt;0.1),"l"," ")</f>
        <v xml:space="preserve"> </v>
      </c>
      <c r="N38" s="29" t="str">
        <f>IF(AND($K38&gt;=0.1,$K38&lt;0.15),"l"," ")</f>
        <v xml:space="preserve"> </v>
      </c>
      <c r="O38" s="29" t="str">
        <f>IF(AND($K38&gt;=0.15,$K38&lt;0.2),"l"," ")</f>
        <v xml:space="preserve"> </v>
      </c>
      <c r="P38" s="29" t="str">
        <f>IF(AND($K38&gt;=0.2,$K38&lt;0.25),"l"," ")</f>
        <v xml:space="preserve"> </v>
      </c>
      <c r="Q38" s="29" t="str">
        <f>IF(AND($K38&gt;=0.25,$K38&lt;0.3),"l"," ")</f>
        <v xml:space="preserve"> </v>
      </c>
      <c r="R38" s="29" t="str">
        <f>IF(AND($K38&gt;=0.3,$K38&lt;0.35),"l"," ")</f>
        <v xml:space="preserve"> </v>
      </c>
      <c r="S38" s="29" t="str">
        <f>IF(AND($K38&gt;=0.35,$K38&lt;0.4),"l"," ")</f>
        <v xml:space="preserve"> </v>
      </c>
      <c r="T38" s="29" t="str">
        <f>IF(AND($K38&gt;=0.4,$K38&lt;0.45),"l"," ")</f>
        <v xml:space="preserve"> </v>
      </c>
      <c r="U38" s="29" t="str">
        <f>IF(AND($K38&gt;=0.45,$K38&lt;0.5),"l"," ")</f>
        <v xml:space="preserve"> </v>
      </c>
      <c r="V38" s="29" t="str">
        <f>IF(AND($K38&gt;=0.5,$K38&lt;0.55),"l"," ")</f>
        <v>l</v>
      </c>
      <c r="W38" s="29" t="str">
        <f>IF(AND($K38&gt;=0.55,$K38&lt;0.6),"l"," ")</f>
        <v xml:space="preserve"> </v>
      </c>
      <c r="X38" s="29" t="str">
        <f>IF(AND($K38&gt;=0.6,$K38&lt;0.65),"l"," ")</f>
        <v xml:space="preserve"> </v>
      </c>
      <c r="Y38" s="29" t="str">
        <f>IF(AND($K38&gt;=0.65,$K38&lt;0.7),"l"," ")</f>
        <v xml:space="preserve"> </v>
      </c>
      <c r="Z38" s="29" t="str">
        <f>IF(AND($K38&gt;=0.7,$K38&lt;0.75),"l"," ")</f>
        <v xml:space="preserve"> </v>
      </c>
      <c r="AA38" s="29" t="str">
        <f>IF(AND($K38&gt;=0.75,$K38&lt;0.8),"l"," ")</f>
        <v xml:space="preserve"> </v>
      </c>
      <c r="AB38" s="29" t="str">
        <f>IF(AND($K38&gt;=0.8,$K38&lt;0.85),"l"," ")</f>
        <v xml:space="preserve"> </v>
      </c>
      <c r="AC38" s="29" t="str">
        <f>IF(AND($K38&gt;=0.85,$K38&lt;0.9),"l"," ")</f>
        <v xml:space="preserve"> </v>
      </c>
      <c r="AD38" s="29" t="str">
        <f>IF(AND($K38&gt;=0.9,$K38&lt;0.95),"l"," ")</f>
        <v xml:space="preserve"> </v>
      </c>
      <c r="AE38" s="30" t="str">
        <f>IF(AND($K38&gt;=0.95,$K38&lt;=1),"l"," ")</f>
        <v xml:space="preserve"> </v>
      </c>
      <c r="AF38" s="31" t="str">
        <f t="shared" si="48"/>
        <v>Pass</v>
      </c>
    </row>
    <row r="39" spans="1:46" s="2" customFormat="1" ht="15" customHeight="1" x14ac:dyDescent="0.25">
      <c r="A39" s="23"/>
      <c r="B39" s="18"/>
      <c r="C39" s="53"/>
      <c r="D39" s="32"/>
      <c r="E39" s="53"/>
      <c r="F39" s="32"/>
      <c r="G39" s="53"/>
      <c r="H39" s="32"/>
      <c r="I39" s="53"/>
      <c r="J39" s="23"/>
      <c r="K39" s="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</row>
    <row r="40" spans="1:46" s="2" customFormat="1" ht="15" customHeight="1" x14ac:dyDescent="0.25">
      <c r="A40" s="93" t="s">
        <v>20</v>
      </c>
      <c r="B40" s="94"/>
      <c r="C40" s="94"/>
      <c r="D40" s="95"/>
      <c r="E40" s="95"/>
      <c r="F40" s="95"/>
      <c r="G40" s="95"/>
      <c r="H40" s="95"/>
      <c r="I40" s="96"/>
      <c r="J40" s="12"/>
      <c r="K40" s="26"/>
      <c r="L40" s="97" t="s">
        <v>8</v>
      </c>
      <c r="M40" s="98"/>
      <c r="N40" s="101" t="s">
        <v>9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98" t="s">
        <v>10</v>
      </c>
      <c r="AE40" s="103"/>
      <c r="AF40" s="25"/>
    </row>
    <row r="41" spans="1:46" s="2" customFormat="1" ht="15" customHeight="1" x14ac:dyDescent="0.25">
      <c r="A41" s="60" t="s">
        <v>11</v>
      </c>
      <c r="B41" s="105" t="s">
        <v>58</v>
      </c>
      <c r="C41" s="106"/>
      <c r="D41" s="107" t="s">
        <v>7</v>
      </c>
      <c r="E41" s="108"/>
      <c r="F41" s="109" t="s">
        <v>0</v>
      </c>
      <c r="G41" s="108"/>
      <c r="H41" s="109" t="s">
        <v>1</v>
      </c>
      <c r="I41" s="108"/>
      <c r="J41" s="24"/>
      <c r="K41" s="27"/>
      <c r="L41" s="99"/>
      <c r="M41" s="10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0"/>
      <c r="AE41" s="104"/>
      <c r="AF41" s="25"/>
    </row>
    <row r="42" spans="1:46" s="2" customFormat="1" ht="15" customHeight="1" x14ac:dyDescent="0.25">
      <c r="A42" s="55" t="s">
        <v>54</v>
      </c>
      <c r="B42" s="42">
        <v>400</v>
      </c>
      <c r="C42" s="49" t="s">
        <v>33</v>
      </c>
      <c r="D42" s="67">
        <v>396</v>
      </c>
      <c r="E42" s="49" t="s">
        <v>33</v>
      </c>
      <c r="F42" s="82">
        <v>400.0059</v>
      </c>
      <c r="G42" s="49" t="s">
        <v>33</v>
      </c>
      <c r="H42" s="42">
        <v>404</v>
      </c>
      <c r="I42" s="49" t="s">
        <v>33</v>
      </c>
      <c r="J42" s="23"/>
      <c r="K42" s="4">
        <f>(F42-D42)/(H42-D42)</f>
        <v>0.50073749999999961</v>
      </c>
      <c r="L42" s="28" t="str">
        <f>IF(AND($K42&gt;=0,$K42&lt;0.05),"l"," ")</f>
        <v xml:space="preserve"> </v>
      </c>
      <c r="M42" s="29" t="str">
        <f>IF(AND($K42&gt;=0.05,$K42&lt;0.1),"l"," ")</f>
        <v xml:space="preserve"> </v>
      </c>
      <c r="N42" s="29" t="str">
        <f>IF(AND($K42&gt;=0.1,$K42&lt;0.15),"l"," ")</f>
        <v xml:space="preserve"> </v>
      </c>
      <c r="O42" s="29" t="str">
        <f>IF(AND($K42&gt;=0.15,$K42&lt;0.2),"l"," ")</f>
        <v xml:space="preserve"> </v>
      </c>
      <c r="P42" s="29" t="str">
        <f>IF(AND($K42&gt;=0.2,$K42&lt;0.25),"l"," ")</f>
        <v xml:space="preserve"> </v>
      </c>
      <c r="Q42" s="29" t="str">
        <f>IF(AND($K42&gt;=0.25,$K42&lt;0.3),"l"," ")</f>
        <v xml:space="preserve"> </v>
      </c>
      <c r="R42" s="29" t="str">
        <f>IF(AND($K42&gt;=0.3,$K42&lt;0.35),"l"," ")</f>
        <v xml:space="preserve"> </v>
      </c>
      <c r="S42" s="29" t="str">
        <f>IF(AND($K42&gt;=0.35,$K42&lt;0.4),"l"," ")</f>
        <v xml:space="preserve"> </v>
      </c>
      <c r="T42" s="29" t="str">
        <f>IF(AND($K42&gt;=0.4,$K42&lt;0.45),"l"," ")</f>
        <v xml:space="preserve"> </v>
      </c>
      <c r="U42" s="29" t="str">
        <f>IF(AND($K42&gt;=0.45,$K42&lt;0.5),"l"," ")</f>
        <v xml:space="preserve"> </v>
      </c>
      <c r="V42" s="29" t="str">
        <f>IF(AND($K42&gt;=0.5,$K42&lt;0.55),"l"," ")</f>
        <v>l</v>
      </c>
      <c r="W42" s="29" t="str">
        <f>IF(AND($K42&gt;=0.55,$K42&lt;0.6),"l"," ")</f>
        <v xml:space="preserve"> </v>
      </c>
      <c r="X42" s="29" t="str">
        <f>IF(AND($K42&gt;=0.6,$K42&lt;0.65),"l"," ")</f>
        <v xml:space="preserve"> </v>
      </c>
      <c r="Y42" s="29" t="str">
        <f>IF(AND($K42&gt;=0.65,$K42&lt;0.7),"l"," ")</f>
        <v xml:space="preserve"> </v>
      </c>
      <c r="Z42" s="29" t="str">
        <f>IF(AND($K42&gt;=0.7,$K42&lt;0.75),"l"," ")</f>
        <v xml:space="preserve"> </v>
      </c>
      <c r="AA42" s="29" t="str">
        <f>IF(AND($K42&gt;=0.75,$K42&lt;0.8),"l"," ")</f>
        <v xml:space="preserve"> </v>
      </c>
      <c r="AB42" s="29" t="str">
        <f>IF(AND($K42&gt;=0.8,$K42&lt;0.85),"l"," ")</f>
        <v xml:space="preserve"> </v>
      </c>
      <c r="AC42" s="29" t="str">
        <f>IF(AND($K42&gt;=0.85,$K42&lt;0.9),"l"," ")</f>
        <v xml:space="preserve"> </v>
      </c>
      <c r="AD42" s="29" t="str">
        <f>IF(AND($K42&gt;=0.9,$K42&lt;0.95),"l"," ")</f>
        <v xml:space="preserve"> </v>
      </c>
      <c r="AE42" s="30" t="str">
        <f>IF(AND($K42&gt;=0.95,$K42&lt;=1),"l"," ")</f>
        <v xml:space="preserve"> </v>
      </c>
      <c r="AF42" s="31" t="str">
        <f>IF(AND(F42&gt;=D42,F42&lt;=H42),"Pass","Fail")</f>
        <v>Pass</v>
      </c>
    </row>
    <row r="43" spans="1:46" s="2" customFormat="1" ht="15" customHeight="1" x14ac:dyDescent="0.25">
      <c r="A43" s="60" t="s">
        <v>56</v>
      </c>
      <c r="B43" s="42">
        <v>4</v>
      </c>
      <c r="C43" s="49" t="s">
        <v>59</v>
      </c>
      <c r="D43" s="67">
        <v>3960</v>
      </c>
      <c r="E43" s="49" t="s">
        <v>33</v>
      </c>
      <c r="F43" s="81">
        <v>4000.5120000000002</v>
      </c>
      <c r="G43" s="49" t="s">
        <v>33</v>
      </c>
      <c r="H43" s="42">
        <v>4040</v>
      </c>
      <c r="I43" s="49" t="s">
        <v>33</v>
      </c>
      <c r="J43" s="23"/>
      <c r="K43" s="4">
        <f>(F43-D43)/(H43-D43)</f>
        <v>0.50640000000000218</v>
      </c>
      <c r="L43" s="28" t="str">
        <f>IF(AND($K43&gt;=0,$K43&lt;0.05),"l"," ")</f>
        <v xml:space="preserve"> </v>
      </c>
      <c r="M43" s="29" t="str">
        <f>IF(AND($K43&gt;=0.05,$K43&lt;0.1),"l"," ")</f>
        <v xml:space="preserve"> </v>
      </c>
      <c r="N43" s="29" t="str">
        <f>IF(AND($K43&gt;=0.1,$K43&lt;0.15),"l"," ")</f>
        <v xml:space="preserve"> </v>
      </c>
      <c r="O43" s="29" t="str">
        <f>IF(AND($K43&gt;=0.15,$K43&lt;0.2),"l"," ")</f>
        <v xml:space="preserve"> </v>
      </c>
      <c r="P43" s="29" t="str">
        <f>IF(AND($K43&gt;=0.2,$K43&lt;0.25),"l"," ")</f>
        <v xml:space="preserve"> </v>
      </c>
      <c r="Q43" s="29" t="str">
        <f>IF(AND($K43&gt;=0.25,$K43&lt;0.3),"l"," ")</f>
        <v xml:space="preserve"> </v>
      </c>
      <c r="R43" s="29" t="str">
        <f>IF(AND($K43&gt;=0.3,$K43&lt;0.35),"l"," ")</f>
        <v xml:space="preserve"> </v>
      </c>
      <c r="S43" s="29" t="str">
        <f>IF(AND($K43&gt;=0.35,$K43&lt;0.4),"l"," ")</f>
        <v xml:space="preserve"> </v>
      </c>
      <c r="T43" s="29" t="str">
        <f>IF(AND($K43&gt;=0.4,$K43&lt;0.45),"l"," ")</f>
        <v xml:space="preserve"> </v>
      </c>
      <c r="U43" s="29" t="str">
        <f>IF(AND($K43&gt;=0.45,$K43&lt;0.5),"l"," ")</f>
        <v xml:space="preserve"> </v>
      </c>
      <c r="V43" s="29" t="str">
        <f>IF(AND($K43&gt;=0.5,$K43&lt;0.55),"l"," ")</f>
        <v>l</v>
      </c>
      <c r="W43" s="29" t="str">
        <f>IF(AND($K43&gt;=0.55,$K43&lt;0.6),"l"," ")</f>
        <v xml:space="preserve"> </v>
      </c>
      <c r="X43" s="29" t="str">
        <f>IF(AND($K43&gt;=0.6,$K43&lt;0.65),"l"," ")</f>
        <v xml:space="preserve"> </v>
      </c>
      <c r="Y43" s="29" t="str">
        <f>IF(AND($K43&gt;=0.65,$K43&lt;0.7),"l"," ")</f>
        <v xml:space="preserve"> </v>
      </c>
      <c r="Z43" s="29" t="str">
        <f>IF(AND($K43&gt;=0.7,$K43&lt;0.75),"l"," ")</f>
        <v xml:space="preserve"> </v>
      </c>
      <c r="AA43" s="29" t="str">
        <f>IF(AND($K43&gt;=0.75,$K43&lt;0.8),"l"," ")</f>
        <v xml:space="preserve"> </v>
      </c>
      <c r="AB43" s="29" t="str">
        <f>IF(AND($K43&gt;=0.8,$K43&lt;0.85),"l"," ")</f>
        <v xml:space="preserve"> </v>
      </c>
      <c r="AC43" s="29" t="str">
        <f>IF(AND($K43&gt;=0.85,$K43&lt;0.9),"l"," ")</f>
        <v xml:space="preserve"> </v>
      </c>
      <c r="AD43" s="29" t="str">
        <f>IF(AND($K43&gt;=0.9,$K43&lt;0.95),"l"," ")</f>
        <v xml:space="preserve"> </v>
      </c>
      <c r="AE43" s="30" t="str">
        <f>IF(AND($K43&gt;=0.95,$K43&lt;=1),"l"," ")</f>
        <v xml:space="preserve"> </v>
      </c>
      <c r="AF43" s="31" t="str">
        <f>IF(AND(F43&gt;=D43,F43&lt;=H43),"Pass","Fail")</f>
        <v>Pass</v>
      </c>
    </row>
    <row r="44" spans="1:46" s="2" customFormat="1" ht="15" customHeight="1" x14ac:dyDescent="0.25">
      <c r="A44" s="60" t="s">
        <v>57</v>
      </c>
      <c r="B44" s="42">
        <v>50</v>
      </c>
      <c r="C44" s="49" t="s">
        <v>59</v>
      </c>
      <c r="D44" s="67">
        <v>47500</v>
      </c>
      <c r="E44" s="49" t="s">
        <v>33</v>
      </c>
      <c r="F44" s="43">
        <v>50005.93</v>
      </c>
      <c r="G44" s="49" t="s">
        <v>33</v>
      </c>
      <c r="H44" s="42">
        <v>52500</v>
      </c>
      <c r="I44" s="49" t="s">
        <v>33</v>
      </c>
      <c r="J44" s="23"/>
      <c r="K44" s="4">
        <f>(F44-D44)/(H44-D44)</f>
        <v>0.50118600000000002</v>
      </c>
      <c r="L44" s="28" t="str">
        <f>IF(AND($K44&gt;=0,$K44&lt;0.05),"l"," ")</f>
        <v xml:space="preserve"> </v>
      </c>
      <c r="M44" s="29" t="str">
        <f>IF(AND($K44&gt;=0.05,$K44&lt;0.1),"l"," ")</f>
        <v xml:space="preserve"> </v>
      </c>
      <c r="N44" s="29" t="str">
        <f>IF(AND($K44&gt;=0.1,$K44&lt;0.15),"l"," ")</f>
        <v xml:space="preserve"> </v>
      </c>
      <c r="O44" s="29" t="str">
        <f>IF(AND($K44&gt;=0.15,$K44&lt;0.2),"l"," ")</f>
        <v xml:space="preserve"> </v>
      </c>
      <c r="P44" s="29" t="str">
        <f>IF(AND($K44&gt;=0.2,$K44&lt;0.25),"l"," ")</f>
        <v xml:space="preserve"> </v>
      </c>
      <c r="Q44" s="29" t="str">
        <f>IF(AND($K44&gt;=0.25,$K44&lt;0.3),"l"," ")</f>
        <v xml:space="preserve"> </v>
      </c>
      <c r="R44" s="29" t="str">
        <f>IF(AND($K44&gt;=0.3,$K44&lt;0.35),"l"," ")</f>
        <v xml:space="preserve"> </v>
      </c>
      <c r="S44" s="29" t="str">
        <f>IF(AND($K44&gt;=0.35,$K44&lt;0.4),"l"," ")</f>
        <v xml:space="preserve"> </v>
      </c>
      <c r="T44" s="29" t="str">
        <f>IF(AND($K44&gt;=0.4,$K44&lt;0.45),"l"," ")</f>
        <v xml:space="preserve"> </v>
      </c>
      <c r="U44" s="29" t="str">
        <f>IF(AND($K44&gt;=0.45,$K44&lt;0.5),"l"," ")</f>
        <v xml:space="preserve"> </v>
      </c>
      <c r="V44" s="29" t="str">
        <f>IF(AND($K44&gt;=0.5,$K44&lt;0.55),"l"," ")</f>
        <v>l</v>
      </c>
      <c r="W44" s="29" t="str">
        <f>IF(AND($K44&gt;=0.55,$K44&lt;0.6),"l"," ")</f>
        <v xml:space="preserve"> </v>
      </c>
      <c r="X44" s="29" t="str">
        <f>IF(AND($K44&gt;=0.6,$K44&lt;0.65),"l"," ")</f>
        <v xml:space="preserve"> </v>
      </c>
      <c r="Y44" s="29" t="str">
        <f>IF(AND($K44&gt;=0.65,$K44&lt;0.7),"l"," ")</f>
        <v xml:space="preserve"> </v>
      </c>
      <c r="Z44" s="29" t="str">
        <f>IF(AND($K44&gt;=0.7,$K44&lt;0.75),"l"," ")</f>
        <v xml:space="preserve"> </v>
      </c>
      <c r="AA44" s="29" t="str">
        <f>IF(AND($K44&gt;=0.75,$K44&lt;0.8),"l"," ")</f>
        <v xml:space="preserve"> </v>
      </c>
      <c r="AB44" s="29" t="str">
        <f>IF(AND($K44&gt;=0.8,$K44&lt;0.85),"l"," ")</f>
        <v xml:space="preserve"> </v>
      </c>
      <c r="AC44" s="29" t="str">
        <f>IF(AND($K44&gt;=0.85,$K44&lt;0.9),"l"," ")</f>
        <v xml:space="preserve"> </v>
      </c>
      <c r="AD44" s="29" t="str">
        <f>IF(AND($K44&gt;=0.9,$K44&lt;0.95),"l"," ")</f>
        <v xml:space="preserve"> </v>
      </c>
      <c r="AE44" s="30" t="str">
        <f>IF(AND($K44&gt;=0.95,$K44&lt;=1),"l"," ")</f>
        <v xml:space="preserve"> </v>
      </c>
      <c r="AF44" s="31" t="str">
        <f>IF(AND(F44&gt;=D44,F44&lt;=H44),"Pass","Fail")</f>
        <v>Pass</v>
      </c>
    </row>
    <row r="45" spans="1:46" s="2" customFormat="1" ht="15" customHeight="1" x14ac:dyDescent="0.25">
      <c r="A45" s="23"/>
      <c r="B45" s="18"/>
      <c r="C45" s="53"/>
      <c r="D45" s="32"/>
      <c r="E45" s="53"/>
      <c r="F45" s="32"/>
      <c r="G45" s="53"/>
      <c r="H45" s="32"/>
      <c r="I45" s="53"/>
      <c r="J45" s="23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10"/>
    </row>
    <row r="46" spans="1:46" s="2" customFormat="1" ht="15" customHeight="1" x14ac:dyDescent="0.25">
      <c r="A46" s="23"/>
      <c r="B46" s="18"/>
      <c r="C46" s="53"/>
      <c r="D46" s="79"/>
      <c r="E46" s="53"/>
      <c r="F46" s="79"/>
      <c r="G46" s="53"/>
      <c r="H46" s="79"/>
      <c r="I46" s="53"/>
      <c r="J46" s="23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0"/>
    </row>
    <row r="47" spans="1:46" ht="15" customHeight="1" x14ac:dyDescent="0.25">
      <c r="A47" s="35"/>
      <c r="B47" s="35"/>
      <c r="C47" s="35"/>
      <c r="D47" s="36"/>
      <c r="E47" s="36"/>
      <c r="F47" s="37"/>
      <c r="G47"/>
      <c r="H47" s="18"/>
      <c r="I47" s="34"/>
      <c r="J47" s="23"/>
      <c r="K47" s="2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" customHeight="1" x14ac:dyDescent="0.25">
      <c r="A48" s="38"/>
      <c r="B48" s="38"/>
      <c r="C48" s="38"/>
      <c r="D48" s="36"/>
      <c r="E48" s="36"/>
      <c r="F48" s="37"/>
      <c r="G48"/>
      <c r="H48" s="18"/>
      <c r="I48" s="3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5" customHeight="1" x14ac:dyDescent="0.25">
      <c r="A49" s="38"/>
      <c r="B49" s="38"/>
      <c r="C49" s="38"/>
      <c r="D49" s="36"/>
      <c r="E49" s="36"/>
      <c r="F49" s="37"/>
      <c r="G49"/>
      <c r="H49" s="21"/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5" customHeight="1" x14ac:dyDescent="0.25">
      <c r="A50" s="38"/>
      <c r="B50" s="38"/>
      <c r="C50" s="38"/>
      <c r="D50" s="36"/>
      <c r="E50" s="36"/>
      <c r="F50" s="37"/>
      <c r="G50"/>
      <c r="H50" s="21"/>
      <c r="I50" s="1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5" customHeight="1" x14ac:dyDescent="0.25">
      <c r="A51" s="38"/>
      <c r="B51" s="38"/>
      <c r="C51" s="38"/>
      <c r="D51" s="39"/>
      <c r="E51" s="36"/>
      <c r="F51" s="37"/>
      <c r="G51"/>
      <c r="H51" s="19"/>
      <c r="J51" s="71" t="s">
        <v>70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" customHeight="1" x14ac:dyDescent="0.25">
      <c r="A52" s="1" t="s">
        <v>67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46" ht="15" customHeight="1" x14ac:dyDescent="0.2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46" ht="15" customHeight="1" x14ac:dyDescent="0.25">
      <c r="A54" s="56" t="s">
        <v>21</v>
      </c>
      <c r="B54" s="113">
        <f>B3</f>
        <v>3970000</v>
      </c>
      <c r="C54" s="113"/>
      <c r="D54" s="113"/>
      <c r="H54" s="56" t="s">
        <v>19</v>
      </c>
      <c r="L54" s="5"/>
      <c r="M54" s="5"/>
      <c r="N54" s="5"/>
      <c r="O54" s="5"/>
      <c r="P54" s="5"/>
      <c r="Q54" s="5"/>
      <c r="R54" s="5"/>
      <c r="S54" s="114">
        <f>S3</f>
        <v>0</v>
      </c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1:46" ht="15" customHeight="1" x14ac:dyDescent="0.25">
      <c r="A55" s="56" t="s">
        <v>69</v>
      </c>
      <c r="H55" s="87" t="s">
        <v>18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6">
        <f>S4</f>
        <v>0</v>
      </c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46" s="2" customFormat="1" ht="15" customHeight="1" x14ac:dyDescent="0.25">
      <c r="A56" s="66"/>
      <c r="B56" s="70"/>
      <c r="C56" s="14"/>
      <c r="D56" s="70"/>
      <c r="E56" s="14"/>
      <c r="F56" s="70"/>
      <c r="G56" s="1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46" ht="15" customHeight="1" x14ac:dyDescent="0.25">
      <c r="A57" s="93" t="s">
        <v>62</v>
      </c>
      <c r="B57" s="94"/>
      <c r="C57" s="94"/>
      <c r="D57" s="95"/>
      <c r="E57" s="95"/>
      <c r="F57" s="95"/>
      <c r="G57" s="95"/>
      <c r="H57" s="95"/>
      <c r="I57" s="96"/>
      <c r="J57" s="12"/>
      <c r="K57" s="26"/>
      <c r="L57" s="97" t="s">
        <v>8</v>
      </c>
      <c r="M57" s="98"/>
      <c r="N57" s="101" t="s">
        <v>9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98" t="s">
        <v>10</v>
      </c>
      <c r="AE57" s="103"/>
      <c r="AF57" s="25"/>
      <c r="AG57" s="2"/>
    </row>
    <row r="58" spans="1:46" ht="15" customHeight="1" x14ac:dyDescent="0.25">
      <c r="A58" s="60" t="s">
        <v>6</v>
      </c>
      <c r="B58" s="105" t="s">
        <v>63</v>
      </c>
      <c r="C58" s="106"/>
      <c r="D58" s="107" t="s">
        <v>7</v>
      </c>
      <c r="E58" s="108"/>
      <c r="F58" s="109" t="s">
        <v>0</v>
      </c>
      <c r="G58" s="108"/>
      <c r="H58" s="109" t="s">
        <v>1</v>
      </c>
      <c r="I58" s="108"/>
      <c r="J58" s="24"/>
      <c r="K58" s="27"/>
      <c r="L58" s="99"/>
      <c r="M58" s="10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0"/>
      <c r="AE58" s="104"/>
      <c r="AF58" s="25"/>
      <c r="AG58" s="2"/>
    </row>
    <row r="59" spans="1:46" ht="15" customHeight="1" x14ac:dyDescent="0.25">
      <c r="A59" s="60" t="s">
        <v>53</v>
      </c>
      <c r="B59" s="41" t="s">
        <v>48</v>
      </c>
      <c r="C59" s="49" t="s">
        <v>64</v>
      </c>
      <c r="D59" s="73" t="s">
        <v>72</v>
      </c>
      <c r="E59" s="47"/>
      <c r="F59" s="82">
        <v>5.1999999999999998E-3</v>
      </c>
      <c r="G59" s="49" t="s">
        <v>34</v>
      </c>
      <c r="H59" s="20">
        <v>0.03</v>
      </c>
      <c r="I59" s="49" t="s">
        <v>34</v>
      </c>
      <c r="J59" s="23"/>
      <c r="K59" s="4" t="e">
        <f t="shared" ref="K59:K62" si="49">(F59-D59)/(H59-D59)</f>
        <v>#VALUE!</v>
      </c>
      <c r="L59" s="28" t="e">
        <f>IF(AND($K59&gt;=0,$K59&lt;0.05),"l"," ")</f>
        <v>#VALUE!</v>
      </c>
      <c r="M59" s="29" t="e">
        <f>IF(AND($K59&gt;=0.05,$K59&lt;0.1),"l"," ")</f>
        <v>#VALUE!</v>
      </c>
      <c r="N59" s="29" t="e">
        <f>IF(AND($K59&gt;=0.1,$K59&lt;0.15),"l"," ")</f>
        <v>#VALUE!</v>
      </c>
      <c r="O59" s="29" t="e">
        <f>IF(AND($K59&gt;=0.15,$K59&lt;0.2),"l"," ")</f>
        <v>#VALUE!</v>
      </c>
      <c r="P59" s="29" t="e">
        <f>IF(AND($K59&gt;=0.2,$K59&lt;0.25),"l"," ")</f>
        <v>#VALUE!</v>
      </c>
      <c r="Q59" s="29" t="e">
        <f>IF(AND($K59&gt;=0.25,$K59&lt;0.3),"l"," ")</f>
        <v>#VALUE!</v>
      </c>
      <c r="R59" s="29" t="e">
        <f>IF(AND($K59&gt;=0.3,$K59&lt;0.35),"l"," ")</f>
        <v>#VALUE!</v>
      </c>
      <c r="S59" s="29" t="e">
        <f>IF(AND($K59&gt;=0.35,$K59&lt;0.4),"l"," ")</f>
        <v>#VALUE!</v>
      </c>
      <c r="T59" s="29" t="e">
        <f>IF(AND($K59&gt;=0.4,$K59&lt;0.45),"l"," ")</f>
        <v>#VALUE!</v>
      </c>
      <c r="U59" s="29" t="e">
        <f>IF(AND($K59&gt;=0.45,$K59&lt;0.5),"l"," ")</f>
        <v>#VALUE!</v>
      </c>
      <c r="V59" s="29" t="e">
        <f>IF(AND($K59&gt;=0.5,$K59&lt;0.55),"l"," ")</f>
        <v>#VALUE!</v>
      </c>
      <c r="W59" s="29" t="e">
        <f>IF(AND($K59&gt;=0.55,$K59&lt;0.6),"l"," ")</f>
        <v>#VALUE!</v>
      </c>
      <c r="X59" s="29" t="e">
        <f>IF(AND($K59&gt;=0.6,$K59&lt;0.65),"l"," ")</f>
        <v>#VALUE!</v>
      </c>
      <c r="Y59" s="29" t="e">
        <f>IF(AND($K59&gt;=0.65,$K59&lt;0.7),"l"," ")</f>
        <v>#VALUE!</v>
      </c>
      <c r="Z59" s="29" t="e">
        <f>IF(AND($K59&gt;=0.7,$K59&lt;0.75),"l"," ")</f>
        <v>#VALUE!</v>
      </c>
      <c r="AA59" s="29" t="e">
        <f>IF(AND($K59&gt;=0.75,$K59&lt;0.8),"l"," ")</f>
        <v>#VALUE!</v>
      </c>
      <c r="AB59" s="29" t="e">
        <f>IF(AND($K59&gt;=0.8,$K59&lt;0.85),"l"," ")</f>
        <v>#VALUE!</v>
      </c>
      <c r="AC59" s="29" t="e">
        <f>IF(AND($K59&gt;=0.85,$K59&lt;0.9),"l"," ")</f>
        <v>#VALUE!</v>
      </c>
      <c r="AD59" s="29" t="e">
        <f>IF(AND($K59&gt;=0.9,$K59&lt;0.95),"l"," ")</f>
        <v>#VALUE!</v>
      </c>
      <c r="AE59" s="30" t="e">
        <f>IF(AND($K59&gt;=0.95,$K59&lt;=1),"l"," ")</f>
        <v>#VALUE!</v>
      </c>
      <c r="AF59" s="31" t="str">
        <f>IF(AND(F59&lt;=H59),"Pass","Fail")</f>
        <v>Pass</v>
      </c>
      <c r="AG59" s="2"/>
    </row>
    <row r="60" spans="1:46" ht="15" customHeight="1" x14ac:dyDescent="0.25">
      <c r="A60" s="60" t="s">
        <v>54</v>
      </c>
      <c r="B60" s="42" t="s">
        <v>43</v>
      </c>
      <c r="C60" s="49" t="s">
        <v>64</v>
      </c>
      <c r="D60" s="73" t="s">
        <v>72</v>
      </c>
      <c r="E60" s="47"/>
      <c r="F60" s="82">
        <v>2.5000000000000001E-3</v>
      </c>
      <c r="G60" s="49" t="s">
        <v>34</v>
      </c>
      <c r="H60" s="20">
        <v>0.03</v>
      </c>
      <c r="I60" s="49" t="s">
        <v>34</v>
      </c>
      <c r="J60" s="23"/>
      <c r="K60" s="4" t="e">
        <f t="shared" si="49"/>
        <v>#VALUE!</v>
      </c>
      <c r="L60" s="28" t="e">
        <f>IF(AND($K60&gt;=0,$K60&lt;0.05),"l"," ")</f>
        <v>#VALUE!</v>
      </c>
      <c r="M60" s="29" t="e">
        <f>IF(AND($K60&gt;=0.05,$K60&lt;0.1),"l"," ")</f>
        <v>#VALUE!</v>
      </c>
      <c r="N60" s="29" t="e">
        <f>IF(AND($K60&gt;=0.1,$K60&lt;0.15),"l"," ")</f>
        <v>#VALUE!</v>
      </c>
      <c r="O60" s="29" t="e">
        <f>IF(AND($K60&gt;=0.15,$K60&lt;0.2),"l"," ")</f>
        <v>#VALUE!</v>
      </c>
      <c r="P60" s="29" t="e">
        <f>IF(AND($K60&gt;=0.2,$K60&lt;0.25),"l"," ")</f>
        <v>#VALUE!</v>
      </c>
      <c r="Q60" s="29" t="e">
        <f>IF(AND($K60&gt;=0.25,$K60&lt;0.3),"l"," ")</f>
        <v>#VALUE!</v>
      </c>
      <c r="R60" s="29" t="e">
        <f>IF(AND($K60&gt;=0.3,$K60&lt;0.35),"l"," ")</f>
        <v>#VALUE!</v>
      </c>
      <c r="S60" s="29" t="e">
        <f>IF(AND($K60&gt;=0.35,$K60&lt;0.4),"l"," ")</f>
        <v>#VALUE!</v>
      </c>
      <c r="T60" s="29" t="e">
        <f>IF(AND($K60&gt;=0.4,$K60&lt;0.45),"l"," ")</f>
        <v>#VALUE!</v>
      </c>
      <c r="U60" s="29" t="e">
        <f>IF(AND($K60&gt;=0.45,$K60&lt;0.5),"l"," ")</f>
        <v>#VALUE!</v>
      </c>
      <c r="V60" s="29" t="e">
        <f>IF(AND($K60&gt;=0.5,$K60&lt;0.55),"l"," ")</f>
        <v>#VALUE!</v>
      </c>
      <c r="W60" s="29" t="e">
        <f>IF(AND($K60&gt;=0.55,$K60&lt;0.6),"l"," ")</f>
        <v>#VALUE!</v>
      </c>
      <c r="X60" s="29" t="e">
        <f>IF(AND($K60&gt;=0.6,$K60&lt;0.65),"l"," ")</f>
        <v>#VALUE!</v>
      </c>
      <c r="Y60" s="29" t="e">
        <f>IF(AND($K60&gt;=0.65,$K60&lt;0.7),"l"," ")</f>
        <v>#VALUE!</v>
      </c>
      <c r="Z60" s="29" t="e">
        <f>IF(AND($K60&gt;=0.7,$K60&lt;0.75),"l"," ")</f>
        <v>#VALUE!</v>
      </c>
      <c r="AA60" s="29" t="e">
        <f>IF(AND($K60&gt;=0.75,$K60&lt;0.8),"l"," ")</f>
        <v>#VALUE!</v>
      </c>
      <c r="AB60" s="29" t="e">
        <f>IF(AND($K60&gt;=0.8,$K60&lt;0.85),"l"," ")</f>
        <v>#VALUE!</v>
      </c>
      <c r="AC60" s="29" t="e">
        <f>IF(AND($K60&gt;=0.85,$K60&lt;0.9),"l"," ")</f>
        <v>#VALUE!</v>
      </c>
      <c r="AD60" s="29" t="e">
        <f>IF(AND($K60&gt;=0.9,$K60&lt;0.95),"l"," ")</f>
        <v>#VALUE!</v>
      </c>
      <c r="AE60" s="30" t="e">
        <f>IF(AND($K60&gt;=0.95,$K60&lt;=1),"l"," ")</f>
        <v>#VALUE!</v>
      </c>
      <c r="AF60" s="31" t="str">
        <f>IF(AND(F60&lt;=H60),"Pass","Fail")</f>
        <v>Pass</v>
      </c>
      <c r="AG60" s="2"/>
    </row>
    <row r="61" spans="1:46" ht="15" customHeight="1" x14ac:dyDescent="0.25">
      <c r="A61" s="60" t="s">
        <v>56</v>
      </c>
      <c r="B61" s="44" t="s">
        <v>43</v>
      </c>
      <c r="C61" s="69" t="s">
        <v>65</v>
      </c>
      <c r="D61" s="73" t="s">
        <v>72</v>
      </c>
      <c r="E61" s="48"/>
      <c r="F61" s="83">
        <v>2.3999999999999998E-3</v>
      </c>
      <c r="G61" s="49" t="s">
        <v>34</v>
      </c>
      <c r="H61" s="57">
        <v>0.03</v>
      </c>
      <c r="I61" s="49" t="s">
        <v>34</v>
      </c>
      <c r="J61" s="45"/>
      <c r="K61" s="4" t="e">
        <f t="shared" si="49"/>
        <v>#VALUE!</v>
      </c>
      <c r="L61" s="28" t="e">
        <f>IF(AND($K61&gt;=0,$K61&lt;0.05),"l"," ")</f>
        <v>#VALUE!</v>
      </c>
      <c r="M61" s="29" t="e">
        <f>IF(AND($K61&gt;=0.05,$K61&lt;0.1),"l"," ")</f>
        <v>#VALUE!</v>
      </c>
      <c r="N61" s="29" t="e">
        <f>IF(AND($K61&gt;=0.1,$K61&lt;0.15),"l"," ")</f>
        <v>#VALUE!</v>
      </c>
      <c r="O61" s="29" t="e">
        <f>IF(AND($K61&gt;=0.15,$K61&lt;0.2),"l"," ")</f>
        <v>#VALUE!</v>
      </c>
      <c r="P61" s="29" t="e">
        <f>IF(AND($K61&gt;=0.2,$K61&lt;0.25),"l"," ")</f>
        <v>#VALUE!</v>
      </c>
      <c r="Q61" s="29" t="e">
        <f>IF(AND($K61&gt;=0.25,$K61&lt;0.3),"l"," ")</f>
        <v>#VALUE!</v>
      </c>
      <c r="R61" s="29" t="e">
        <f>IF(AND($K61&gt;=0.3,$K61&lt;0.35),"l"," ")</f>
        <v>#VALUE!</v>
      </c>
      <c r="S61" s="29" t="e">
        <f>IF(AND($K61&gt;=0.35,$K61&lt;0.4),"l"," ")</f>
        <v>#VALUE!</v>
      </c>
      <c r="T61" s="29" t="e">
        <f>IF(AND($K61&gt;=0.4,$K61&lt;0.45),"l"," ")</f>
        <v>#VALUE!</v>
      </c>
      <c r="U61" s="29" t="e">
        <f>IF(AND($K61&gt;=0.45,$K61&lt;0.5),"l"," ")</f>
        <v>#VALUE!</v>
      </c>
      <c r="V61" s="29" t="e">
        <f>IF(AND($K61&gt;=0.5,$K61&lt;0.55),"l"," ")</f>
        <v>#VALUE!</v>
      </c>
      <c r="W61" s="29" t="e">
        <f>IF(AND($K61&gt;=0.55,$K61&lt;0.6),"l"," ")</f>
        <v>#VALUE!</v>
      </c>
      <c r="X61" s="29" t="e">
        <f>IF(AND($K61&gt;=0.6,$K61&lt;0.65),"l"," ")</f>
        <v>#VALUE!</v>
      </c>
      <c r="Y61" s="29" t="e">
        <f>IF(AND($K61&gt;=0.65,$K61&lt;0.7),"l"," ")</f>
        <v>#VALUE!</v>
      </c>
      <c r="Z61" s="29" t="e">
        <f>IF(AND($K61&gt;=0.7,$K61&lt;0.75),"l"," ")</f>
        <v>#VALUE!</v>
      </c>
      <c r="AA61" s="29" t="e">
        <f>IF(AND($K61&gt;=0.75,$K61&lt;0.8),"l"," ")</f>
        <v>#VALUE!</v>
      </c>
      <c r="AB61" s="29" t="e">
        <f>IF(AND($K61&gt;=0.8,$K61&lt;0.85),"l"," ")</f>
        <v>#VALUE!</v>
      </c>
      <c r="AC61" s="29" t="e">
        <f>IF(AND($K61&gt;=0.85,$K61&lt;0.9),"l"," ")</f>
        <v>#VALUE!</v>
      </c>
      <c r="AD61" s="29" t="e">
        <f>IF(AND($K61&gt;=0.9,$K61&lt;0.95),"l"," ")</f>
        <v>#VALUE!</v>
      </c>
      <c r="AE61" s="30" t="e">
        <f>IF(AND($K61&gt;=0.95,$K61&lt;=1),"l"," ")</f>
        <v>#VALUE!</v>
      </c>
      <c r="AF61" s="31" t="str">
        <f>IF(AND(F61&lt;=H61),"Pass","Fail")</f>
        <v>Pass</v>
      </c>
      <c r="AG61" s="2"/>
    </row>
    <row r="62" spans="1:46" ht="15" customHeight="1" x14ac:dyDescent="0.25">
      <c r="A62" s="60" t="s">
        <v>57</v>
      </c>
      <c r="B62" s="42" t="s">
        <v>43</v>
      </c>
      <c r="C62" s="49" t="s">
        <v>66</v>
      </c>
      <c r="D62" s="73" t="s">
        <v>72</v>
      </c>
      <c r="E62" s="47"/>
      <c r="F62" s="82">
        <v>6.4000000000000003E-3</v>
      </c>
      <c r="G62" s="49" t="s">
        <v>34</v>
      </c>
      <c r="H62" s="20">
        <v>0.05</v>
      </c>
      <c r="I62" s="49" t="s">
        <v>34</v>
      </c>
      <c r="J62" s="23"/>
      <c r="K62" s="4" t="e">
        <f t="shared" si="49"/>
        <v>#VALUE!</v>
      </c>
      <c r="L62" s="28" t="e">
        <f>IF(AND($K62&gt;=0,$K62&lt;0.05),"l"," ")</f>
        <v>#VALUE!</v>
      </c>
      <c r="M62" s="29" t="e">
        <f>IF(AND($K62&gt;=0.05,$K62&lt;0.1),"l"," ")</f>
        <v>#VALUE!</v>
      </c>
      <c r="N62" s="29" t="e">
        <f>IF(AND($K62&gt;=0.1,$K62&lt;0.15),"l"," ")</f>
        <v>#VALUE!</v>
      </c>
      <c r="O62" s="29" t="e">
        <f>IF(AND($K62&gt;=0.15,$K62&lt;0.2),"l"," ")</f>
        <v>#VALUE!</v>
      </c>
      <c r="P62" s="29" t="e">
        <f>IF(AND($K62&gt;=0.2,$K62&lt;0.25),"l"," ")</f>
        <v>#VALUE!</v>
      </c>
      <c r="Q62" s="29" t="e">
        <f>IF(AND($K62&gt;=0.25,$K62&lt;0.3),"l"," ")</f>
        <v>#VALUE!</v>
      </c>
      <c r="R62" s="29" t="e">
        <f>IF(AND($K62&gt;=0.3,$K62&lt;0.35),"l"," ")</f>
        <v>#VALUE!</v>
      </c>
      <c r="S62" s="29" t="e">
        <f>IF(AND($K62&gt;=0.35,$K62&lt;0.4),"l"," ")</f>
        <v>#VALUE!</v>
      </c>
      <c r="T62" s="29" t="e">
        <f>IF(AND($K62&gt;=0.4,$K62&lt;0.45),"l"," ")</f>
        <v>#VALUE!</v>
      </c>
      <c r="U62" s="29" t="e">
        <f>IF(AND($K62&gt;=0.45,$K62&lt;0.5),"l"," ")</f>
        <v>#VALUE!</v>
      </c>
      <c r="V62" s="29" t="e">
        <f>IF(AND($K62&gt;=0.5,$K62&lt;0.55),"l"," ")</f>
        <v>#VALUE!</v>
      </c>
      <c r="W62" s="29" t="e">
        <f>IF(AND($K62&gt;=0.55,$K62&lt;0.6),"l"," ")</f>
        <v>#VALUE!</v>
      </c>
      <c r="X62" s="29" t="e">
        <f>IF(AND($K62&gt;=0.6,$K62&lt;0.65),"l"," ")</f>
        <v>#VALUE!</v>
      </c>
      <c r="Y62" s="29" t="e">
        <f>IF(AND($K62&gt;=0.65,$K62&lt;0.7),"l"," ")</f>
        <v>#VALUE!</v>
      </c>
      <c r="Z62" s="29" t="e">
        <f>IF(AND($K62&gt;=0.7,$K62&lt;0.75),"l"," ")</f>
        <v>#VALUE!</v>
      </c>
      <c r="AA62" s="29" t="e">
        <f>IF(AND($K62&gt;=0.75,$K62&lt;0.8),"l"," ")</f>
        <v>#VALUE!</v>
      </c>
      <c r="AB62" s="29" t="e">
        <f>IF(AND($K62&gt;=0.8,$K62&lt;0.85),"l"," ")</f>
        <v>#VALUE!</v>
      </c>
      <c r="AC62" s="29" t="e">
        <f>IF(AND($K62&gt;=0.85,$K62&lt;0.9),"l"," ")</f>
        <v>#VALUE!</v>
      </c>
      <c r="AD62" s="29" t="e">
        <f>IF(AND($K62&gt;=0.9,$K62&lt;0.95),"l"," ")</f>
        <v>#VALUE!</v>
      </c>
      <c r="AE62" s="30" t="e">
        <f>IF(AND($K62&gt;=0.95,$K62&lt;=1),"l"," ")</f>
        <v>#VALUE!</v>
      </c>
      <c r="AF62" s="31" t="str">
        <f>IF(AND(F62&lt;=H62),"Pass","Fail")</f>
        <v>Pass</v>
      </c>
      <c r="AG62" s="2"/>
    </row>
    <row r="63" spans="1:46" ht="15" customHeight="1" x14ac:dyDescent="0.25">
      <c r="A63" s="23"/>
      <c r="B63" s="18"/>
      <c r="C63" s="53"/>
      <c r="D63" s="32"/>
      <c r="E63" s="53"/>
      <c r="F63" s="32"/>
      <c r="G63" s="53"/>
      <c r="H63" s="32"/>
      <c r="I63" s="53"/>
      <c r="J63" s="23"/>
      <c r="K63" s="4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0"/>
      <c r="AG63" s="2"/>
    </row>
    <row r="64" spans="1:46" ht="15" customHeight="1" x14ac:dyDescent="0.25">
      <c r="A64" s="110" t="s">
        <v>17</v>
      </c>
      <c r="B64" s="95"/>
      <c r="C64" s="95"/>
      <c r="D64" s="95"/>
      <c r="E64" s="95"/>
      <c r="F64" s="95"/>
      <c r="G64" s="95"/>
      <c r="H64" s="95"/>
      <c r="I64" s="96"/>
      <c r="J64" s="12"/>
      <c r="K64" s="26"/>
      <c r="L64" s="97" t="s">
        <v>8</v>
      </c>
      <c r="M64" s="98"/>
      <c r="N64" s="101" t="s">
        <v>9</v>
      </c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98" t="s">
        <v>10</v>
      </c>
      <c r="AE64" s="103"/>
      <c r="AF64" s="25"/>
      <c r="AG64" s="2"/>
    </row>
    <row r="65" spans="1:46" ht="15" customHeight="1" x14ac:dyDescent="0.25">
      <c r="A65" s="8" t="s">
        <v>6</v>
      </c>
      <c r="B65" s="117" t="s">
        <v>15</v>
      </c>
      <c r="C65" s="118"/>
      <c r="D65" s="118" t="s">
        <v>7</v>
      </c>
      <c r="E65" s="118"/>
      <c r="F65" s="118" t="s">
        <v>0</v>
      </c>
      <c r="G65" s="118"/>
      <c r="H65" s="106" t="s">
        <v>1</v>
      </c>
      <c r="I65" s="106"/>
      <c r="J65" s="24"/>
      <c r="K65" s="27"/>
      <c r="L65" s="99"/>
      <c r="M65" s="100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00"/>
      <c r="AE65" s="104"/>
      <c r="AF65" s="25"/>
      <c r="AG65" s="2"/>
      <c r="AH65" t="s">
        <v>35</v>
      </c>
    </row>
    <row r="66" spans="1:46" ht="15" customHeight="1" x14ac:dyDescent="0.25">
      <c r="A66" s="60" t="s">
        <v>60</v>
      </c>
      <c r="B66" s="17">
        <v>0</v>
      </c>
      <c r="C66" s="50" t="s">
        <v>12</v>
      </c>
      <c r="D66" s="42">
        <v>-150</v>
      </c>
      <c r="E66" s="50" t="s">
        <v>61</v>
      </c>
      <c r="F66" s="41">
        <v>26.7</v>
      </c>
      <c r="G66" s="50" t="s">
        <v>61</v>
      </c>
      <c r="H66" s="42">
        <v>150</v>
      </c>
      <c r="I66" s="49" t="s">
        <v>61</v>
      </c>
      <c r="J66" s="23"/>
      <c r="K66" s="4">
        <f t="shared" ref="K66" si="50">(F66-D66)/(H66-D66)</f>
        <v>0.58899999999999997</v>
      </c>
      <c r="L66" s="28" t="str">
        <f t="shared" ref="L66" si="51">IF(AND($K66&gt;=0,$K66&lt;0.05),"l"," ")</f>
        <v xml:space="preserve"> </v>
      </c>
      <c r="M66" s="29" t="str">
        <f t="shared" ref="M66" si="52">IF(AND($K66&gt;=0.05,$K66&lt;0.1),"l"," ")</f>
        <v xml:space="preserve"> </v>
      </c>
      <c r="N66" s="29" t="str">
        <f t="shared" ref="N66" si="53">IF(AND($K66&gt;=0.1,$K66&lt;0.15),"l"," ")</f>
        <v xml:space="preserve"> </v>
      </c>
      <c r="O66" s="29" t="str">
        <f t="shared" ref="O66" si="54">IF(AND($K66&gt;=0.15,$K66&lt;0.2),"l"," ")</f>
        <v xml:space="preserve"> </v>
      </c>
      <c r="P66" s="29" t="str">
        <f t="shared" ref="P66" si="55">IF(AND($K66&gt;=0.2,$K66&lt;0.25),"l"," ")</f>
        <v xml:space="preserve"> </v>
      </c>
      <c r="Q66" s="29" t="str">
        <f t="shared" ref="Q66" si="56">IF(AND($K66&gt;=0.25,$K66&lt;0.3),"l"," ")</f>
        <v xml:space="preserve"> </v>
      </c>
      <c r="R66" s="29" t="str">
        <f t="shared" ref="R66" si="57">IF(AND($K66&gt;=0.3,$K66&lt;0.35),"l"," ")</f>
        <v xml:space="preserve"> </v>
      </c>
      <c r="S66" s="29" t="str">
        <f t="shared" ref="S66" si="58">IF(AND($K66&gt;=0.35,$K66&lt;0.4),"l"," ")</f>
        <v xml:space="preserve"> </v>
      </c>
      <c r="T66" s="29" t="str">
        <f t="shared" ref="T66" si="59">IF(AND($K66&gt;=0.4,$K66&lt;0.45),"l"," ")</f>
        <v xml:space="preserve"> </v>
      </c>
      <c r="U66" s="29" t="str">
        <f t="shared" ref="U66" si="60">IF(AND($K66&gt;=0.45,$K66&lt;0.5),"l"," ")</f>
        <v xml:space="preserve"> </v>
      </c>
      <c r="V66" s="29" t="str">
        <f t="shared" ref="V66" si="61">IF(AND($K66&gt;=0.5,$K66&lt;0.55),"l"," ")</f>
        <v xml:space="preserve"> </v>
      </c>
      <c r="W66" s="29" t="str">
        <f t="shared" ref="W66" si="62">IF(AND($K66&gt;=0.55,$K66&lt;0.6),"l"," ")</f>
        <v>l</v>
      </c>
      <c r="X66" s="29" t="str">
        <f t="shared" ref="X66" si="63">IF(AND($K66&gt;=0.6,$K66&lt;0.65),"l"," ")</f>
        <v xml:space="preserve"> </v>
      </c>
      <c r="Y66" s="29" t="str">
        <f t="shared" ref="Y66" si="64">IF(AND($K66&gt;=0.65,$K66&lt;0.7),"l"," ")</f>
        <v xml:space="preserve"> </v>
      </c>
      <c r="Z66" s="29" t="str">
        <f t="shared" ref="Z66" si="65">IF(AND($K66&gt;=0.7,$K66&lt;0.75),"l"," ")</f>
        <v xml:space="preserve"> </v>
      </c>
      <c r="AA66" s="29" t="str">
        <f t="shared" ref="AA66" si="66">IF(AND($K66&gt;=0.75,$K66&lt;0.8),"l"," ")</f>
        <v xml:space="preserve"> </v>
      </c>
      <c r="AB66" s="29" t="str">
        <f t="shared" ref="AB66" si="67">IF(AND($K66&gt;=0.8,$K66&lt;0.85),"l"," ")</f>
        <v xml:space="preserve"> </v>
      </c>
      <c r="AC66" s="29" t="str">
        <f t="shared" ref="AC66" si="68">IF(AND($K66&gt;=0.85,$K66&lt;0.9),"l"," ")</f>
        <v xml:space="preserve"> </v>
      </c>
      <c r="AD66" s="29" t="str">
        <f t="shared" ref="AD66" si="69">IF(AND($K66&gt;=0.9,$K66&lt;0.95),"l"," ")</f>
        <v xml:space="preserve"> </v>
      </c>
      <c r="AE66" s="30" t="str">
        <f t="shared" ref="AE66" si="70">IF(AND($K66&gt;=0.95,$K66&lt;=1),"l"," ")</f>
        <v xml:space="preserve"> </v>
      </c>
      <c r="AF66" s="31" t="str">
        <f t="shared" ref="AF66" si="71">IF(AND(F66&gt;=D66,F66&lt;=H66),"Pass","Fail")</f>
        <v>Pass</v>
      </c>
      <c r="AG66" s="2"/>
    </row>
    <row r="67" spans="1:46" ht="15" customHeight="1" x14ac:dyDescent="0.25">
      <c r="A67" s="60" t="s">
        <v>73</v>
      </c>
      <c r="B67" s="17">
        <v>10</v>
      </c>
      <c r="C67" s="50" t="s">
        <v>12</v>
      </c>
      <c r="D67" s="22">
        <v>9.9939999999999998</v>
      </c>
      <c r="E67" s="50" t="s">
        <v>12</v>
      </c>
      <c r="F67" s="54">
        <v>10.05916</v>
      </c>
      <c r="G67" s="50" t="s">
        <v>12</v>
      </c>
      <c r="H67" s="22">
        <v>10.006</v>
      </c>
      <c r="I67" s="49" t="s">
        <v>12</v>
      </c>
      <c r="J67" s="23"/>
      <c r="K67" s="4">
        <f t="shared" ref="K67:K73" si="72">(F67-D67)/(H67-D67)</f>
        <v>5.4299999999998398</v>
      </c>
      <c r="L67" s="28" t="str">
        <f>IF(AND($K67&gt;=0,$K67&lt;0.05),"l"," ")</f>
        <v xml:space="preserve"> </v>
      </c>
      <c r="M67" s="29" t="str">
        <f>IF(AND($K67&gt;=0.05,$K67&lt;0.1),"l"," ")</f>
        <v xml:space="preserve"> </v>
      </c>
      <c r="N67" s="29" t="str">
        <f>IF(AND($K67&gt;=0.1,$K67&lt;0.15),"l"," ")</f>
        <v xml:space="preserve"> </v>
      </c>
      <c r="O67" s="29" t="str">
        <f>IF(AND($K67&gt;=0.15,$K67&lt;0.2),"l"," ")</f>
        <v xml:space="preserve"> </v>
      </c>
      <c r="P67" s="29" t="str">
        <f>IF(AND($K67&gt;=0.2,$K67&lt;0.25),"l"," ")</f>
        <v xml:space="preserve"> </v>
      </c>
      <c r="Q67" s="29" t="str">
        <f>IF(AND($K67&gt;=0.25,$K67&lt;0.3),"l"," ")</f>
        <v xml:space="preserve"> </v>
      </c>
      <c r="R67" s="29" t="str">
        <f>IF(AND($K67&gt;=0.3,$K67&lt;0.35),"l"," ")</f>
        <v xml:space="preserve"> </v>
      </c>
      <c r="S67" s="29" t="str">
        <f>IF(AND($K67&gt;=0.35,$K67&lt;0.4),"l"," ")</f>
        <v xml:space="preserve"> </v>
      </c>
      <c r="T67" s="29" t="str">
        <f>IF(AND($K67&gt;=0.4,$K67&lt;0.45),"l"," ")</f>
        <v xml:space="preserve"> </v>
      </c>
      <c r="U67" s="29" t="str">
        <f>IF(AND($K67&gt;=0.45,$K67&lt;0.5),"l"," ")</f>
        <v xml:space="preserve"> </v>
      </c>
      <c r="V67" s="29" t="str">
        <f>IF(AND($K67&gt;=0.5,$K67&lt;0.55),"l"," ")</f>
        <v xml:space="preserve"> </v>
      </c>
      <c r="W67" s="29" t="str">
        <f>IF(AND($K67&gt;=0.55,$K67&lt;0.6),"l"," ")</f>
        <v xml:space="preserve"> </v>
      </c>
      <c r="X67" s="29" t="str">
        <f>IF(AND($K67&gt;=0.6,$K67&lt;0.65),"l"," ")</f>
        <v xml:space="preserve"> </v>
      </c>
      <c r="Y67" s="29" t="str">
        <f>IF(AND($K67&gt;=0.65,$K67&lt;0.7),"l"," ")</f>
        <v xml:space="preserve"> </v>
      </c>
      <c r="Z67" s="29" t="str">
        <f>IF(AND($K67&gt;=0.7,$K67&lt;0.75),"l"," ")</f>
        <v xml:space="preserve"> </v>
      </c>
      <c r="AA67" s="29" t="str">
        <f>IF(AND($K67&gt;=0.75,$K67&lt;0.8),"l"," ")</f>
        <v xml:space="preserve"> </v>
      </c>
      <c r="AB67" s="29" t="str">
        <f>IF(AND($K67&gt;=0.8,$K67&lt;0.85),"l"," ")</f>
        <v xml:space="preserve"> </v>
      </c>
      <c r="AC67" s="29" t="str">
        <f>IF(AND($K67&gt;=0.85,$K67&lt;0.9),"l"," ")</f>
        <v xml:space="preserve"> </v>
      </c>
      <c r="AD67" s="29" t="str">
        <f>IF(AND($K67&gt;=0.9,$K67&lt;0.95),"l"," ")</f>
        <v xml:space="preserve"> </v>
      </c>
      <c r="AE67" s="30" t="str">
        <f>IF(AND($K67&gt;=0.95,$K67&lt;=1),"l"," ")</f>
        <v xml:space="preserve"> </v>
      </c>
      <c r="AF67" s="31" t="str">
        <f t="shared" ref="AF67:AF73" si="73">IF(AND(F67&gt;=D67,F67&lt;=H67),"Pass","Fail")</f>
        <v>Fail</v>
      </c>
      <c r="AG67" s="2"/>
    </row>
    <row r="68" spans="1:46" ht="15" customHeight="1" x14ac:dyDescent="0.25">
      <c r="A68" s="60" t="s">
        <v>74</v>
      </c>
      <c r="B68" s="17">
        <v>100</v>
      </c>
      <c r="C68" s="50" t="s">
        <v>12</v>
      </c>
      <c r="D68" s="20">
        <v>99.94</v>
      </c>
      <c r="E68" s="50" t="s">
        <v>12</v>
      </c>
      <c r="F68" s="54">
        <v>100.01600000000001</v>
      </c>
      <c r="G68" s="50" t="s">
        <v>12</v>
      </c>
      <c r="H68" s="20">
        <v>100.06</v>
      </c>
      <c r="I68" s="49" t="s">
        <v>12</v>
      </c>
      <c r="J68" s="23"/>
      <c r="K68" s="4">
        <f t="shared" si="72"/>
        <v>0.63333333333337283</v>
      </c>
      <c r="L68" s="28" t="str">
        <f>IF(AND($K68&gt;=0,$K68&lt;0.05),"l"," ")</f>
        <v xml:space="preserve"> </v>
      </c>
      <c r="M68" s="29" t="str">
        <f>IF(AND($K68&gt;=0.05,$K68&lt;0.1),"l"," ")</f>
        <v xml:space="preserve"> </v>
      </c>
      <c r="N68" s="29" t="str">
        <f>IF(AND($K68&gt;=0.1,$K68&lt;0.15),"l"," ")</f>
        <v xml:space="preserve"> </v>
      </c>
      <c r="O68" s="29" t="str">
        <f>IF(AND($K68&gt;=0.15,$K68&lt;0.2),"l"," ")</f>
        <v xml:space="preserve"> </v>
      </c>
      <c r="P68" s="29" t="str">
        <f>IF(AND($K68&gt;=0.2,$K68&lt;0.25),"l"," ")</f>
        <v xml:space="preserve"> </v>
      </c>
      <c r="Q68" s="29" t="str">
        <f>IF(AND($K68&gt;=0.25,$K68&lt;0.3),"l"," ")</f>
        <v xml:space="preserve"> </v>
      </c>
      <c r="R68" s="29" t="str">
        <f>IF(AND($K68&gt;=0.3,$K68&lt;0.35),"l"," ")</f>
        <v xml:space="preserve"> </v>
      </c>
      <c r="S68" s="29" t="str">
        <f>IF(AND($K68&gt;=0.35,$K68&lt;0.4),"l"," ")</f>
        <v xml:space="preserve"> </v>
      </c>
      <c r="T68" s="29" t="str">
        <f>IF(AND($K68&gt;=0.4,$K68&lt;0.45),"l"," ")</f>
        <v xml:space="preserve"> </v>
      </c>
      <c r="U68" s="29" t="str">
        <f>IF(AND($K68&gt;=0.45,$K68&lt;0.5),"l"," ")</f>
        <v xml:space="preserve"> </v>
      </c>
      <c r="V68" s="29" t="str">
        <f>IF(AND($K68&gt;=0.5,$K68&lt;0.55),"l"," ")</f>
        <v xml:space="preserve"> </v>
      </c>
      <c r="W68" s="29" t="str">
        <f>IF(AND($K68&gt;=0.55,$K68&lt;0.6),"l"," ")</f>
        <v xml:space="preserve"> </v>
      </c>
      <c r="X68" s="29" t="str">
        <f>IF(AND($K68&gt;=0.6,$K68&lt;0.65),"l"," ")</f>
        <v>l</v>
      </c>
      <c r="Y68" s="29" t="str">
        <f>IF(AND($K68&gt;=0.65,$K68&lt;0.7),"l"," ")</f>
        <v xml:space="preserve"> </v>
      </c>
      <c r="Z68" s="29" t="str">
        <f>IF(AND($K68&gt;=0.7,$K68&lt;0.75),"l"," ")</f>
        <v xml:space="preserve"> </v>
      </c>
      <c r="AA68" s="29" t="str">
        <f>IF(AND($K68&gt;=0.75,$K68&lt;0.8),"l"," ")</f>
        <v xml:space="preserve"> </v>
      </c>
      <c r="AB68" s="29" t="str">
        <f>IF(AND($K68&gt;=0.8,$K68&lt;0.85),"l"," ")</f>
        <v xml:space="preserve"> </v>
      </c>
      <c r="AC68" s="29" t="str">
        <f>IF(AND($K68&gt;=0.85,$K68&lt;0.9),"l"," ")</f>
        <v xml:space="preserve"> </v>
      </c>
      <c r="AD68" s="29" t="str">
        <f>IF(AND($K68&gt;=0.9,$K68&lt;0.95),"l"," ")</f>
        <v xml:space="preserve"> </v>
      </c>
      <c r="AE68" s="30" t="str">
        <f>IF(AND($K68&gt;=0.95,$K68&lt;=1),"l"," ")</f>
        <v xml:space="preserve"> </v>
      </c>
      <c r="AF68" s="31" t="str">
        <f t="shared" si="73"/>
        <v>Pass</v>
      </c>
      <c r="AG68" s="2"/>
    </row>
    <row r="69" spans="1:46" ht="15" customHeight="1" x14ac:dyDescent="0.25">
      <c r="A69" s="60" t="s">
        <v>75</v>
      </c>
      <c r="B69" s="17">
        <v>1</v>
      </c>
      <c r="C69" s="50" t="s">
        <v>13</v>
      </c>
      <c r="D69" s="20">
        <v>999.85</v>
      </c>
      <c r="E69" s="50" t="s">
        <v>12</v>
      </c>
      <c r="F69" s="54">
        <v>1000.8411</v>
      </c>
      <c r="G69" s="50" t="s">
        <v>13</v>
      </c>
      <c r="H69" s="20">
        <v>1000.15</v>
      </c>
      <c r="I69" s="49" t="s">
        <v>12</v>
      </c>
      <c r="J69" s="23"/>
      <c r="K69" s="4">
        <f t="shared" si="72"/>
        <v>3.3036666666670351</v>
      </c>
      <c r="L69" s="28" t="str">
        <f t="shared" ref="L69:L73" si="74">IF(AND($K69&gt;=0,$K69&lt;0.05),"l"," ")</f>
        <v xml:space="preserve"> </v>
      </c>
      <c r="M69" s="29" t="str">
        <f t="shared" ref="M69:M73" si="75">IF(AND($K69&gt;=0.05,$K69&lt;0.1),"l"," ")</f>
        <v xml:space="preserve"> </v>
      </c>
      <c r="N69" s="29" t="str">
        <f t="shared" ref="N69:N73" si="76">IF(AND($K69&gt;=0.1,$K69&lt;0.15),"l"," ")</f>
        <v xml:space="preserve"> </v>
      </c>
      <c r="O69" s="29" t="str">
        <f t="shared" ref="O69:O73" si="77">IF(AND($K69&gt;=0.15,$K69&lt;0.2),"l"," ")</f>
        <v xml:space="preserve"> </v>
      </c>
      <c r="P69" s="29" t="str">
        <f t="shared" ref="P69:P73" si="78">IF(AND($K69&gt;=0.2,$K69&lt;0.25),"l"," ")</f>
        <v xml:space="preserve"> </v>
      </c>
      <c r="Q69" s="29" t="str">
        <f t="shared" ref="Q69:Q73" si="79">IF(AND($K69&gt;=0.25,$K69&lt;0.3),"l"," ")</f>
        <v xml:space="preserve"> </v>
      </c>
      <c r="R69" s="29" t="str">
        <f t="shared" ref="R69:R73" si="80">IF(AND($K69&gt;=0.3,$K69&lt;0.35),"l"," ")</f>
        <v xml:space="preserve"> </v>
      </c>
      <c r="S69" s="29" t="str">
        <f t="shared" ref="S69:S73" si="81">IF(AND($K69&gt;=0.35,$K69&lt;0.4),"l"," ")</f>
        <v xml:space="preserve"> </v>
      </c>
      <c r="T69" s="29" t="str">
        <f t="shared" ref="T69:T73" si="82">IF(AND($K69&gt;=0.4,$K69&lt;0.45),"l"," ")</f>
        <v xml:space="preserve"> </v>
      </c>
      <c r="U69" s="29" t="str">
        <f t="shared" ref="U69:U73" si="83">IF(AND($K69&gt;=0.45,$K69&lt;0.5),"l"," ")</f>
        <v xml:space="preserve"> </v>
      </c>
      <c r="V69" s="29" t="str">
        <f t="shared" ref="V69:V73" si="84">IF(AND($K69&gt;=0.5,$K69&lt;0.55),"l"," ")</f>
        <v xml:space="preserve"> </v>
      </c>
      <c r="W69" s="29" t="str">
        <f t="shared" ref="W69:W73" si="85">IF(AND($K69&gt;=0.55,$K69&lt;0.6),"l"," ")</f>
        <v xml:space="preserve"> </v>
      </c>
      <c r="X69" s="29" t="str">
        <f t="shared" ref="X69:X73" si="86">IF(AND($K69&gt;=0.6,$K69&lt;0.65),"l"," ")</f>
        <v xml:space="preserve"> </v>
      </c>
      <c r="Y69" s="29" t="str">
        <f t="shared" ref="Y69:Y73" si="87">IF(AND($K69&gt;=0.65,$K69&lt;0.7),"l"," ")</f>
        <v xml:space="preserve"> </v>
      </c>
      <c r="Z69" s="29" t="str">
        <f t="shared" ref="Z69:Z73" si="88">IF(AND($K69&gt;=0.7,$K69&lt;0.75),"l"," ")</f>
        <v xml:space="preserve"> </v>
      </c>
      <c r="AA69" s="29" t="str">
        <f t="shared" ref="AA69:AA73" si="89">IF(AND($K69&gt;=0.75,$K69&lt;0.8),"l"," ")</f>
        <v xml:space="preserve"> </v>
      </c>
      <c r="AB69" s="29" t="str">
        <f t="shared" ref="AB69:AB73" si="90">IF(AND($K69&gt;=0.8,$K69&lt;0.85),"l"," ")</f>
        <v xml:space="preserve"> </v>
      </c>
      <c r="AC69" s="29" t="str">
        <f t="shared" ref="AC69:AC73" si="91">IF(AND($K69&gt;=0.85,$K69&lt;0.9),"l"," ")</f>
        <v xml:space="preserve"> </v>
      </c>
      <c r="AD69" s="29" t="str">
        <f t="shared" ref="AD69:AD73" si="92">IF(AND($K69&gt;=0.9,$K69&lt;0.95),"l"," ")</f>
        <v xml:space="preserve"> </v>
      </c>
      <c r="AE69" s="30" t="str">
        <f t="shared" ref="AE69:AE73" si="93">IF(AND($K69&gt;=0.95,$K69&lt;=1),"l"," ")</f>
        <v xml:space="preserve"> </v>
      </c>
      <c r="AF69" s="31" t="str">
        <f t="shared" si="73"/>
        <v>Fail</v>
      </c>
      <c r="AG69" s="2"/>
    </row>
    <row r="70" spans="1:46" ht="15" customHeight="1" x14ac:dyDescent="0.25">
      <c r="A70" s="60" t="s">
        <v>76</v>
      </c>
      <c r="B70" s="17">
        <v>10</v>
      </c>
      <c r="C70" s="50" t="s">
        <v>13</v>
      </c>
      <c r="D70" s="41">
        <v>9998.5</v>
      </c>
      <c r="E70" s="50" t="s">
        <v>12</v>
      </c>
      <c r="F70" s="54">
        <v>9999.9639999999999</v>
      </c>
      <c r="G70" s="50" t="s">
        <v>13</v>
      </c>
      <c r="H70" s="41">
        <v>10001.5</v>
      </c>
      <c r="I70" s="49" t="s">
        <v>12</v>
      </c>
      <c r="J70" s="23"/>
      <c r="K70" s="4">
        <f t="shared" si="72"/>
        <v>0.48799999999998062</v>
      </c>
      <c r="L70" s="28" t="str">
        <f t="shared" si="74"/>
        <v xml:space="preserve"> </v>
      </c>
      <c r="M70" s="29" t="str">
        <f t="shared" si="75"/>
        <v xml:space="preserve"> </v>
      </c>
      <c r="N70" s="29" t="str">
        <f t="shared" si="76"/>
        <v xml:space="preserve"> </v>
      </c>
      <c r="O70" s="29" t="str">
        <f t="shared" si="77"/>
        <v xml:space="preserve"> </v>
      </c>
      <c r="P70" s="29" t="str">
        <f t="shared" si="78"/>
        <v xml:space="preserve"> </v>
      </c>
      <c r="Q70" s="29" t="str">
        <f t="shared" si="79"/>
        <v xml:space="preserve"> </v>
      </c>
      <c r="R70" s="29" t="str">
        <f t="shared" si="80"/>
        <v xml:space="preserve"> </v>
      </c>
      <c r="S70" s="29" t="str">
        <f t="shared" si="81"/>
        <v xml:space="preserve"> </v>
      </c>
      <c r="T70" s="29" t="str">
        <f t="shared" si="82"/>
        <v xml:space="preserve"> </v>
      </c>
      <c r="U70" s="29" t="str">
        <f t="shared" si="83"/>
        <v>l</v>
      </c>
      <c r="V70" s="29" t="str">
        <f t="shared" si="84"/>
        <v xml:space="preserve"> </v>
      </c>
      <c r="W70" s="29" t="str">
        <f t="shared" si="85"/>
        <v xml:space="preserve"> </v>
      </c>
      <c r="X70" s="29" t="str">
        <f t="shared" si="86"/>
        <v xml:space="preserve"> </v>
      </c>
      <c r="Y70" s="29" t="str">
        <f t="shared" si="87"/>
        <v xml:space="preserve"> </v>
      </c>
      <c r="Z70" s="29" t="str">
        <f t="shared" si="88"/>
        <v xml:space="preserve"> </v>
      </c>
      <c r="AA70" s="29" t="str">
        <f t="shared" si="89"/>
        <v xml:space="preserve"> </v>
      </c>
      <c r="AB70" s="29" t="str">
        <f t="shared" si="90"/>
        <v xml:space="preserve"> </v>
      </c>
      <c r="AC70" s="29" t="str">
        <f t="shared" si="91"/>
        <v xml:space="preserve"> </v>
      </c>
      <c r="AD70" s="29" t="str">
        <f t="shared" si="92"/>
        <v xml:space="preserve"> </v>
      </c>
      <c r="AE70" s="30" t="str">
        <f t="shared" si="93"/>
        <v xml:space="preserve"> </v>
      </c>
      <c r="AF70" s="31" t="str">
        <f t="shared" si="73"/>
        <v>Pass</v>
      </c>
      <c r="AG70" s="2"/>
      <c r="AH70" t="s">
        <v>35</v>
      </c>
    </row>
    <row r="71" spans="1:46" ht="15" customHeight="1" x14ac:dyDescent="0.25">
      <c r="A71" s="60" t="s">
        <v>77</v>
      </c>
      <c r="B71" s="17">
        <v>100</v>
      </c>
      <c r="C71" s="50" t="s">
        <v>13</v>
      </c>
      <c r="D71" s="22">
        <v>99.984999999999999</v>
      </c>
      <c r="E71" s="50" t="s">
        <v>13</v>
      </c>
      <c r="F71" s="54">
        <v>100.002</v>
      </c>
      <c r="G71" s="50" t="s">
        <v>13</v>
      </c>
      <c r="H71" s="22">
        <v>100.015</v>
      </c>
      <c r="I71" s="49" t="s">
        <v>13</v>
      </c>
      <c r="J71" s="23"/>
      <c r="K71" s="4">
        <f t="shared" si="72"/>
        <v>0.56666666666650878</v>
      </c>
      <c r="L71" s="28" t="str">
        <f t="shared" si="74"/>
        <v xml:space="preserve"> </v>
      </c>
      <c r="M71" s="29" t="str">
        <f t="shared" si="75"/>
        <v xml:space="preserve"> </v>
      </c>
      <c r="N71" s="29" t="str">
        <f t="shared" si="76"/>
        <v xml:space="preserve"> </v>
      </c>
      <c r="O71" s="29" t="str">
        <f t="shared" si="77"/>
        <v xml:space="preserve"> </v>
      </c>
      <c r="P71" s="29" t="str">
        <f t="shared" si="78"/>
        <v xml:space="preserve"> </v>
      </c>
      <c r="Q71" s="29" t="str">
        <f t="shared" si="79"/>
        <v xml:space="preserve"> </v>
      </c>
      <c r="R71" s="29" t="str">
        <f t="shared" si="80"/>
        <v xml:space="preserve"> </v>
      </c>
      <c r="S71" s="29" t="str">
        <f t="shared" si="81"/>
        <v xml:space="preserve"> </v>
      </c>
      <c r="T71" s="29" t="str">
        <f t="shared" si="82"/>
        <v xml:space="preserve"> </v>
      </c>
      <c r="U71" s="29" t="str">
        <f t="shared" si="83"/>
        <v xml:space="preserve"> </v>
      </c>
      <c r="V71" s="29" t="str">
        <f t="shared" si="84"/>
        <v xml:space="preserve"> </v>
      </c>
      <c r="W71" s="29" t="str">
        <f t="shared" si="85"/>
        <v>l</v>
      </c>
      <c r="X71" s="29" t="str">
        <f t="shared" si="86"/>
        <v xml:space="preserve"> </v>
      </c>
      <c r="Y71" s="29" t="str">
        <f t="shared" si="87"/>
        <v xml:space="preserve"> </v>
      </c>
      <c r="Z71" s="29" t="str">
        <f t="shared" si="88"/>
        <v xml:space="preserve"> </v>
      </c>
      <c r="AA71" s="29" t="str">
        <f t="shared" si="89"/>
        <v xml:space="preserve"> </v>
      </c>
      <c r="AB71" s="29" t="str">
        <f t="shared" si="90"/>
        <v xml:space="preserve"> </v>
      </c>
      <c r="AC71" s="29" t="str">
        <f t="shared" si="91"/>
        <v xml:space="preserve"> </v>
      </c>
      <c r="AD71" s="29" t="str">
        <f t="shared" si="92"/>
        <v xml:space="preserve"> </v>
      </c>
      <c r="AE71" s="30" t="str">
        <f t="shared" si="93"/>
        <v xml:space="preserve"> </v>
      </c>
      <c r="AF71" s="31" t="str">
        <f t="shared" si="73"/>
        <v>Pass</v>
      </c>
      <c r="AG71" s="2"/>
    </row>
    <row r="72" spans="1:46" s="2" customFormat="1" ht="15" customHeight="1" x14ac:dyDescent="0.25">
      <c r="A72" s="60" t="s">
        <v>78</v>
      </c>
      <c r="B72" s="17">
        <v>1</v>
      </c>
      <c r="C72" s="50" t="s">
        <v>14</v>
      </c>
      <c r="D72" s="68">
        <v>0.99985000000000002</v>
      </c>
      <c r="E72" s="50" t="s">
        <v>14</v>
      </c>
      <c r="F72" s="54">
        <v>1.0001439999999999</v>
      </c>
      <c r="G72" s="50" t="s">
        <v>13</v>
      </c>
      <c r="H72" s="68">
        <v>1.0001500000000001</v>
      </c>
      <c r="I72" s="49" t="s">
        <v>14</v>
      </c>
      <c r="J72" s="23"/>
      <c r="K72" s="4">
        <f t="shared" si="72"/>
        <v>0.9799999999994301</v>
      </c>
      <c r="L72" s="28" t="str">
        <f t="shared" si="74"/>
        <v xml:space="preserve"> </v>
      </c>
      <c r="M72" s="29" t="str">
        <f t="shared" si="75"/>
        <v xml:space="preserve"> </v>
      </c>
      <c r="N72" s="29" t="str">
        <f t="shared" si="76"/>
        <v xml:space="preserve"> </v>
      </c>
      <c r="O72" s="29" t="str">
        <f t="shared" si="77"/>
        <v xml:space="preserve"> </v>
      </c>
      <c r="P72" s="29" t="str">
        <f t="shared" si="78"/>
        <v xml:space="preserve"> </v>
      </c>
      <c r="Q72" s="29" t="str">
        <f t="shared" si="79"/>
        <v xml:space="preserve"> </v>
      </c>
      <c r="R72" s="29" t="str">
        <f t="shared" si="80"/>
        <v xml:space="preserve"> </v>
      </c>
      <c r="S72" s="29" t="str">
        <f t="shared" si="81"/>
        <v xml:space="preserve"> </v>
      </c>
      <c r="T72" s="29" t="str">
        <f t="shared" si="82"/>
        <v xml:space="preserve"> </v>
      </c>
      <c r="U72" s="29" t="str">
        <f t="shared" si="83"/>
        <v xml:space="preserve"> </v>
      </c>
      <c r="V72" s="29" t="str">
        <f t="shared" si="84"/>
        <v xml:space="preserve"> </v>
      </c>
      <c r="W72" s="29" t="str">
        <f t="shared" si="85"/>
        <v xml:space="preserve"> </v>
      </c>
      <c r="X72" s="29" t="str">
        <f t="shared" si="86"/>
        <v xml:space="preserve"> </v>
      </c>
      <c r="Y72" s="29" t="str">
        <f t="shared" si="87"/>
        <v xml:space="preserve"> </v>
      </c>
      <c r="Z72" s="29" t="str">
        <f t="shared" si="88"/>
        <v xml:space="preserve"> </v>
      </c>
      <c r="AA72" s="29" t="str">
        <f t="shared" si="89"/>
        <v xml:space="preserve"> </v>
      </c>
      <c r="AB72" s="29" t="str">
        <f t="shared" si="90"/>
        <v xml:space="preserve"> </v>
      </c>
      <c r="AC72" s="29" t="str">
        <f t="shared" si="91"/>
        <v xml:space="preserve"> </v>
      </c>
      <c r="AD72" s="29" t="str">
        <f t="shared" si="92"/>
        <v xml:space="preserve"> </v>
      </c>
      <c r="AE72" s="30" t="str">
        <f t="shared" si="93"/>
        <v>l</v>
      </c>
      <c r="AF72" s="31" t="str">
        <f t="shared" si="73"/>
        <v>Pass</v>
      </c>
    </row>
    <row r="73" spans="1:46" ht="15" customHeight="1" x14ac:dyDescent="0.25">
      <c r="A73" s="60" t="s">
        <v>79</v>
      </c>
      <c r="B73" s="17">
        <v>10</v>
      </c>
      <c r="C73" s="50" t="s">
        <v>14</v>
      </c>
      <c r="D73" s="54">
        <v>9.9924999999999997</v>
      </c>
      <c r="E73" s="50" t="s">
        <v>14</v>
      </c>
      <c r="F73" s="54">
        <v>10.000102</v>
      </c>
      <c r="G73" s="50" t="s">
        <v>14</v>
      </c>
      <c r="H73" s="54">
        <v>10.0075</v>
      </c>
      <c r="I73" s="49" t="s">
        <v>14</v>
      </c>
      <c r="J73" s="23"/>
      <c r="K73" s="4">
        <f t="shared" si="72"/>
        <v>0.5068000000000028</v>
      </c>
      <c r="L73" s="28" t="str">
        <f t="shared" si="74"/>
        <v xml:space="preserve"> </v>
      </c>
      <c r="M73" s="29" t="str">
        <f t="shared" si="75"/>
        <v xml:space="preserve"> </v>
      </c>
      <c r="N73" s="29" t="str">
        <f t="shared" si="76"/>
        <v xml:space="preserve"> </v>
      </c>
      <c r="O73" s="29" t="str">
        <f t="shared" si="77"/>
        <v xml:space="preserve"> </v>
      </c>
      <c r="P73" s="29" t="str">
        <f t="shared" si="78"/>
        <v xml:space="preserve"> </v>
      </c>
      <c r="Q73" s="29" t="str">
        <f t="shared" si="79"/>
        <v xml:space="preserve"> </v>
      </c>
      <c r="R73" s="29" t="str">
        <f t="shared" si="80"/>
        <v xml:space="preserve"> </v>
      </c>
      <c r="S73" s="29" t="str">
        <f t="shared" si="81"/>
        <v xml:space="preserve"> </v>
      </c>
      <c r="T73" s="29" t="str">
        <f t="shared" si="82"/>
        <v xml:space="preserve"> </v>
      </c>
      <c r="U73" s="29" t="str">
        <f t="shared" si="83"/>
        <v xml:space="preserve"> </v>
      </c>
      <c r="V73" s="29" t="str">
        <f t="shared" si="84"/>
        <v>l</v>
      </c>
      <c r="W73" s="29" t="str">
        <f t="shared" si="85"/>
        <v xml:space="preserve"> </v>
      </c>
      <c r="X73" s="29" t="str">
        <f t="shared" si="86"/>
        <v xml:space="preserve"> </v>
      </c>
      <c r="Y73" s="29" t="str">
        <f t="shared" si="87"/>
        <v xml:space="preserve"> </v>
      </c>
      <c r="Z73" s="29" t="str">
        <f t="shared" si="88"/>
        <v xml:space="preserve"> </v>
      </c>
      <c r="AA73" s="29" t="str">
        <f t="shared" si="89"/>
        <v xml:space="preserve"> </v>
      </c>
      <c r="AB73" s="29" t="str">
        <f t="shared" si="90"/>
        <v xml:space="preserve"> </v>
      </c>
      <c r="AC73" s="29" t="str">
        <f t="shared" si="91"/>
        <v xml:space="preserve"> </v>
      </c>
      <c r="AD73" s="29" t="str">
        <f t="shared" si="92"/>
        <v xml:space="preserve"> </v>
      </c>
      <c r="AE73" s="30" t="str">
        <f t="shared" si="93"/>
        <v xml:space="preserve"> </v>
      </c>
      <c r="AF73" s="31" t="str">
        <f t="shared" si="73"/>
        <v>Pass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" customHeight="1" x14ac:dyDescent="0.25">
      <c r="A74" s="23"/>
      <c r="B74" s="18"/>
      <c r="C74" s="53"/>
      <c r="D74" s="32"/>
      <c r="E74" s="53"/>
      <c r="F74" s="32"/>
      <c r="G74" s="53"/>
      <c r="H74" s="32"/>
      <c r="I74" s="53"/>
      <c r="J74" s="23"/>
      <c r="K74" s="4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0"/>
      <c r="AG74" s="2"/>
      <c r="AH74" s="2" t="s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" customHeight="1" x14ac:dyDescent="0.25">
      <c r="A75" s="110" t="s">
        <v>85</v>
      </c>
      <c r="B75" s="95"/>
      <c r="C75" s="95"/>
      <c r="D75" s="95"/>
      <c r="E75" s="95"/>
      <c r="F75" s="95"/>
      <c r="G75" s="95"/>
      <c r="H75" s="95"/>
      <c r="I75" s="96"/>
      <c r="J75" s="12"/>
      <c r="K75" s="26"/>
      <c r="L75" s="97" t="s">
        <v>8</v>
      </c>
      <c r="M75" s="98"/>
      <c r="N75" s="101" t="s">
        <v>9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98" t="s">
        <v>10</v>
      </c>
      <c r="AE75" s="103"/>
      <c r="AF75" s="25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" customHeight="1" x14ac:dyDescent="0.25">
      <c r="A76" s="8" t="s">
        <v>6</v>
      </c>
      <c r="B76" s="76" t="s">
        <v>80</v>
      </c>
      <c r="C76" s="78" t="s">
        <v>81</v>
      </c>
      <c r="D76" s="109" t="s">
        <v>7</v>
      </c>
      <c r="E76" s="108"/>
      <c r="F76" s="109" t="s">
        <v>0</v>
      </c>
      <c r="G76" s="108"/>
      <c r="H76" s="109" t="s">
        <v>1</v>
      </c>
      <c r="I76" s="108"/>
      <c r="J76" s="24"/>
      <c r="K76" s="27"/>
      <c r="L76" s="99"/>
      <c r="M76" s="100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0"/>
      <c r="AE76" s="104"/>
      <c r="AF76" s="25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" customHeight="1" x14ac:dyDescent="0.25">
      <c r="A77" s="63" t="s">
        <v>54</v>
      </c>
      <c r="B77" s="17">
        <v>9.9996500000000008</v>
      </c>
      <c r="C77" s="77">
        <v>9.9996500000000008</v>
      </c>
      <c r="D77" s="42">
        <v>-100</v>
      </c>
      <c r="E77" s="50" t="s">
        <v>71</v>
      </c>
      <c r="F77" s="42">
        <f>C77-B77</f>
        <v>0</v>
      </c>
      <c r="G77" s="50" t="s">
        <v>71</v>
      </c>
      <c r="H77" s="42">
        <f>100+100*0.00003</f>
        <v>100.003</v>
      </c>
      <c r="I77" s="49" t="s">
        <v>71</v>
      </c>
      <c r="J77" s="23"/>
      <c r="K77" s="4">
        <f t="shared" ref="K77" si="94">(F77-D77)/(H77-D77)</f>
        <v>0.49999250011249835</v>
      </c>
      <c r="L77" s="28" t="str">
        <f>IF(AND($K77&gt;=0,$K77&lt;0.05),"l"," ")</f>
        <v xml:space="preserve"> </v>
      </c>
      <c r="M77" s="29" t="str">
        <f>IF(AND($K77&gt;=0.05,$K77&lt;0.1),"l"," ")</f>
        <v xml:space="preserve"> </v>
      </c>
      <c r="N77" s="29" t="str">
        <f>IF(AND($K77&gt;=0.1,$K77&lt;0.15),"l"," ")</f>
        <v xml:space="preserve"> </v>
      </c>
      <c r="O77" s="29" t="str">
        <f>IF(AND($K77&gt;=0.15,$K77&lt;0.2),"l"," ")</f>
        <v xml:space="preserve"> </v>
      </c>
      <c r="P77" s="29" t="str">
        <f>IF(AND($K77&gt;=0.2,$K77&lt;0.25),"l"," ")</f>
        <v xml:space="preserve"> </v>
      </c>
      <c r="Q77" s="29" t="str">
        <f>IF(AND($K77&gt;=0.25,$K77&lt;0.3),"l"," ")</f>
        <v xml:space="preserve"> </v>
      </c>
      <c r="R77" s="29" t="str">
        <f>IF(AND($K77&gt;=0.3,$K77&lt;0.35),"l"," ")</f>
        <v xml:space="preserve"> </v>
      </c>
      <c r="S77" s="29" t="str">
        <f>IF(AND($K77&gt;=0.35,$K77&lt;0.4),"l"," ")</f>
        <v xml:space="preserve"> </v>
      </c>
      <c r="T77" s="29" t="str">
        <f>IF(AND($K77&gt;=0.4,$K77&lt;0.45),"l"," ")</f>
        <v xml:space="preserve"> </v>
      </c>
      <c r="U77" s="29" t="str">
        <f>IF(AND($K77&gt;=0.45,$K77&lt;0.5),"l"," ")</f>
        <v>l</v>
      </c>
      <c r="V77" s="29" t="str">
        <f>IF(AND($K77&gt;=0.5,$K77&lt;0.55),"l"," ")</f>
        <v xml:space="preserve"> </v>
      </c>
      <c r="W77" s="29" t="str">
        <f>IF(AND($K77&gt;=0.55,$K77&lt;0.6),"l"," ")</f>
        <v xml:space="preserve"> </v>
      </c>
      <c r="X77" s="29" t="str">
        <f>IF(AND($K77&gt;=0.6,$K77&lt;0.65),"l"," ")</f>
        <v xml:space="preserve"> </v>
      </c>
      <c r="Y77" s="29" t="str">
        <f>IF(AND($K77&gt;=0.65,$K77&lt;0.7),"l"," ")</f>
        <v xml:space="preserve"> </v>
      </c>
      <c r="Z77" s="29" t="str">
        <f>IF(AND($K77&gt;=0.7,$K77&lt;0.75),"l"," ")</f>
        <v xml:space="preserve"> </v>
      </c>
      <c r="AA77" s="29" t="str">
        <f>IF(AND($K77&gt;=0.75,$K77&lt;0.8),"l"," ")</f>
        <v xml:space="preserve"> </v>
      </c>
      <c r="AB77" s="29" t="str">
        <f>IF(AND($K77&gt;=0.8,$K77&lt;0.85),"l"," ")</f>
        <v xml:space="preserve"> </v>
      </c>
      <c r="AC77" s="29" t="str">
        <f>IF(AND($K77&gt;=0.85,$K77&lt;0.9),"l"," ")</f>
        <v xml:space="preserve"> </v>
      </c>
      <c r="AD77" s="29" t="str">
        <f>IF(AND($K77&gt;=0.9,$K77&lt;0.95),"l"," ")</f>
        <v xml:space="preserve"> </v>
      </c>
      <c r="AE77" s="30" t="str">
        <f>IF(AND($K77&gt;=0.95,$K77&lt;=1),"l"," ")</f>
        <v xml:space="preserve"> </v>
      </c>
      <c r="AF77" s="31" t="str">
        <f t="shared" ref="AF77" si="95">IF(AND(F77&gt;=D77,F77&lt;=H77),"Pass","Fail")</f>
        <v>Pass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" customHeight="1" x14ac:dyDescent="0.25">
      <c r="A78" s="23"/>
      <c r="B78" s="18"/>
      <c r="C78" s="53"/>
      <c r="D78" s="72"/>
      <c r="E78" s="53"/>
      <c r="F78" s="72"/>
      <c r="G78" s="53"/>
      <c r="H78" s="72"/>
      <c r="I78" s="53"/>
      <c r="J78" s="23"/>
      <c r="K78" s="4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0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" customHeight="1" x14ac:dyDescent="0.25">
      <c r="A79" s="110" t="s">
        <v>84</v>
      </c>
      <c r="B79" s="95"/>
      <c r="C79" s="95"/>
      <c r="D79" s="95"/>
      <c r="E79" s="95"/>
      <c r="F79" s="95"/>
      <c r="G79" s="95"/>
      <c r="H79" s="95"/>
      <c r="I79" s="96"/>
      <c r="J79" s="12"/>
      <c r="K79" s="26"/>
      <c r="L79" s="97" t="s">
        <v>8</v>
      </c>
      <c r="M79" s="98"/>
      <c r="N79" s="101" t="s">
        <v>9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98" t="s">
        <v>10</v>
      </c>
      <c r="AE79" s="103"/>
      <c r="AF79" s="25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" customHeight="1" x14ac:dyDescent="0.25">
      <c r="A80" s="8" t="s">
        <v>6</v>
      </c>
      <c r="B80" s="64" t="s">
        <v>83</v>
      </c>
      <c r="C80" s="65" t="s">
        <v>82</v>
      </c>
      <c r="D80" s="109" t="s">
        <v>7</v>
      </c>
      <c r="E80" s="108"/>
      <c r="F80" s="109" t="s">
        <v>0</v>
      </c>
      <c r="G80" s="108"/>
      <c r="H80" s="109" t="s">
        <v>1</v>
      </c>
      <c r="I80" s="108"/>
      <c r="J80" s="24"/>
      <c r="K80" s="27"/>
      <c r="L80" s="99"/>
      <c r="M80" s="100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0"/>
      <c r="AE80" s="104"/>
      <c r="AF80" s="25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" customHeight="1" x14ac:dyDescent="0.25">
      <c r="A81" s="63" t="s">
        <v>54</v>
      </c>
      <c r="B81" s="75">
        <v>9.9997500000000006</v>
      </c>
      <c r="C81" s="84">
        <v>9.9998000000000005</v>
      </c>
      <c r="D81" s="54">
        <f>-10*0.00004</f>
        <v>-4.0000000000000002E-4</v>
      </c>
      <c r="E81" s="50" t="s">
        <v>71</v>
      </c>
      <c r="F81" s="42">
        <f>C81-B81</f>
        <v>4.9999999999883471E-5</v>
      </c>
      <c r="G81" s="50" t="s">
        <v>71</v>
      </c>
      <c r="H81" s="54">
        <f>10*0.00004</f>
        <v>4.0000000000000002E-4</v>
      </c>
      <c r="I81" s="49" t="s">
        <v>71</v>
      </c>
      <c r="J81" s="23"/>
      <c r="K81" s="4">
        <f t="shared" ref="K81:K83" si="96">(F81-D81)/(H81-D81)</f>
        <v>0.56249999999985434</v>
      </c>
      <c r="L81" s="28" t="str">
        <f>IF(AND($K81&gt;=0,$K81&lt;0.05),"l"," ")</f>
        <v xml:space="preserve"> </v>
      </c>
      <c r="M81" s="29" t="str">
        <f>IF(AND($K81&gt;=0.05,$K81&lt;0.1),"l"," ")</f>
        <v xml:space="preserve"> </v>
      </c>
      <c r="N81" s="29" t="str">
        <f>IF(AND($K81&gt;=0.1,$K81&lt;0.15),"l"," ")</f>
        <v xml:space="preserve"> </v>
      </c>
      <c r="O81" s="29" t="str">
        <f>IF(AND($K81&gt;=0.15,$K81&lt;0.2),"l"," ")</f>
        <v xml:space="preserve"> </v>
      </c>
      <c r="P81" s="29" t="str">
        <f>IF(AND($K81&gt;=0.2,$K81&lt;0.25),"l"," ")</f>
        <v xml:space="preserve"> </v>
      </c>
      <c r="Q81" s="29" t="str">
        <f>IF(AND($K81&gt;=0.25,$K81&lt;0.3),"l"," ")</f>
        <v xml:space="preserve"> </v>
      </c>
      <c r="R81" s="29" t="str">
        <f>IF(AND($K81&gt;=0.3,$K81&lt;0.35),"l"," ")</f>
        <v xml:space="preserve"> </v>
      </c>
      <c r="S81" s="29" t="str">
        <f>IF(AND($K81&gt;=0.35,$K81&lt;0.4),"l"," ")</f>
        <v xml:space="preserve"> </v>
      </c>
      <c r="T81" s="29" t="str">
        <f>IF(AND($K81&gt;=0.4,$K81&lt;0.45),"l"," ")</f>
        <v xml:space="preserve"> </v>
      </c>
      <c r="U81" s="29" t="str">
        <f>IF(AND($K81&gt;=0.45,$K81&lt;0.5),"l"," ")</f>
        <v xml:space="preserve"> </v>
      </c>
      <c r="V81" s="29" t="str">
        <f>IF(AND($K81&gt;=0.5,$K81&lt;0.55),"l"," ")</f>
        <v xml:space="preserve"> </v>
      </c>
      <c r="W81" s="29" t="str">
        <f>IF(AND($K81&gt;=0.55,$K81&lt;0.6),"l"," ")</f>
        <v>l</v>
      </c>
      <c r="X81" s="29" t="str">
        <f>IF(AND($K81&gt;=0.6,$K81&lt;0.65),"l"," ")</f>
        <v xml:space="preserve"> </v>
      </c>
      <c r="Y81" s="29" t="str">
        <f>IF(AND($K81&gt;=0.65,$K81&lt;0.7),"l"," ")</f>
        <v xml:space="preserve"> </v>
      </c>
      <c r="Z81" s="29" t="str">
        <f>IF(AND($K81&gt;=0.7,$K81&lt;0.75),"l"," ")</f>
        <v xml:space="preserve"> </v>
      </c>
      <c r="AA81" s="29" t="str">
        <f>IF(AND($K81&gt;=0.75,$K81&lt;0.8),"l"," ")</f>
        <v xml:space="preserve"> </v>
      </c>
      <c r="AB81" s="29" t="str">
        <f>IF(AND($K81&gt;=0.8,$K81&lt;0.85),"l"," ")</f>
        <v xml:space="preserve"> </v>
      </c>
      <c r="AC81" s="29" t="str">
        <f>IF(AND($K81&gt;=0.85,$K81&lt;0.9),"l"," ")</f>
        <v xml:space="preserve"> </v>
      </c>
      <c r="AD81" s="29" t="str">
        <f>IF(AND($K81&gt;=0.9,$K81&lt;0.95),"l"," ")</f>
        <v xml:space="preserve"> </v>
      </c>
      <c r="AE81" s="30" t="str">
        <f>IF(AND($K81&gt;=0.95,$K81&lt;=1),"l"," ")</f>
        <v xml:space="preserve"> </v>
      </c>
      <c r="AF81" s="31" t="str">
        <f t="shared" ref="AF81:AF83" si="97">IF(AND(F81&gt;=D81,F81&lt;=H81),"Pass","Fail")</f>
        <v>Pass</v>
      </c>
      <c r="AG81" s="2"/>
      <c r="AH81" s="2" t="s">
        <v>41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" customHeight="1" x14ac:dyDescent="0.25">
      <c r="A82" s="63" t="s">
        <v>56</v>
      </c>
      <c r="B82" s="75">
        <v>9.9995799999999999</v>
      </c>
      <c r="C82" s="84">
        <v>9.9997500000000006</v>
      </c>
      <c r="D82" s="54">
        <f>-10*0.00004</f>
        <v>-4.0000000000000002E-4</v>
      </c>
      <c r="E82" s="50" t="s">
        <v>4</v>
      </c>
      <c r="F82" s="42">
        <f t="shared" ref="F82:F85" si="98">C82-B82</f>
        <v>1.7000000000066962E-4</v>
      </c>
      <c r="G82" s="50" t="s">
        <v>4</v>
      </c>
      <c r="H82" s="54">
        <f>10*0.00004</f>
        <v>4.0000000000000002E-4</v>
      </c>
      <c r="I82" s="49" t="s">
        <v>4</v>
      </c>
      <c r="J82" s="23"/>
      <c r="K82" s="4">
        <f t="shared" si="96"/>
        <v>0.71250000000083691</v>
      </c>
      <c r="L82" s="28" t="str">
        <f>IF(AND($K82&gt;=0,$K82&lt;0.05),"l"," ")</f>
        <v xml:space="preserve"> </v>
      </c>
      <c r="M82" s="29" t="str">
        <f>IF(AND($K82&gt;=0.05,$K82&lt;0.1),"l"," ")</f>
        <v xml:space="preserve"> </v>
      </c>
      <c r="N82" s="29" t="str">
        <f>IF(AND($K82&gt;=0.1,$K82&lt;0.15),"l"," ")</f>
        <v xml:space="preserve"> </v>
      </c>
      <c r="O82" s="29" t="str">
        <f>IF(AND($K82&gt;=0.15,$K82&lt;0.2),"l"," ")</f>
        <v xml:space="preserve"> </v>
      </c>
      <c r="P82" s="29" t="str">
        <f>IF(AND($K82&gt;=0.2,$K82&lt;0.25),"l"," ")</f>
        <v xml:space="preserve"> </v>
      </c>
      <c r="Q82" s="29" t="str">
        <f>IF(AND($K82&gt;=0.25,$K82&lt;0.3),"l"," ")</f>
        <v xml:space="preserve"> </v>
      </c>
      <c r="R82" s="29" t="str">
        <f>IF(AND($K82&gt;=0.3,$K82&lt;0.35),"l"," ")</f>
        <v xml:space="preserve"> </v>
      </c>
      <c r="S82" s="29" t="str">
        <f>IF(AND($K82&gt;=0.35,$K82&lt;0.4),"l"," ")</f>
        <v xml:space="preserve"> </v>
      </c>
      <c r="T82" s="29" t="str">
        <f>IF(AND($K82&gt;=0.4,$K82&lt;0.45),"l"," ")</f>
        <v xml:space="preserve"> </v>
      </c>
      <c r="U82" s="29" t="str">
        <f>IF(AND($K82&gt;=0.45,$K82&lt;0.5),"l"," ")</f>
        <v xml:space="preserve"> </v>
      </c>
      <c r="V82" s="29" t="str">
        <f>IF(AND($K82&gt;=0.5,$K82&lt;0.55),"l"," ")</f>
        <v xml:space="preserve"> </v>
      </c>
      <c r="W82" s="29" t="str">
        <f>IF(AND($K82&gt;=0.55,$K82&lt;0.6),"l"," ")</f>
        <v xml:space="preserve"> </v>
      </c>
      <c r="X82" s="29" t="str">
        <f>IF(AND($K82&gt;=0.6,$K82&lt;0.65),"l"," ")</f>
        <v xml:space="preserve"> </v>
      </c>
      <c r="Y82" s="29" t="str">
        <f>IF(AND($K82&gt;=0.65,$K82&lt;0.7),"l"," ")</f>
        <v xml:space="preserve"> </v>
      </c>
      <c r="Z82" s="29" t="str">
        <f>IF(AND($K82&gt;=0.7,$K82&lt;0.75),"l"," ")</f>
        <v>l</v>
      </c>
      <c r="AA82" s="29" t="str">
        <f>IF(AND($K82&gt;=0.75,$K82&lt;0.8),"l"," ")</f>
        <v xml:space="preserve"> </v>
      </c>
      <c r="AB82" s="29" t="str">
        <f>IF(AND($K82&gt;=0.8,$K82&lt;0.85),"l"," ")</f>
        <v xml:space="preserve"> </v>
      </c>
      <c r="AC82" s="29" t="str">
        <f>IF(AND($K82&gt;=0.85,$K82&lt;0.9),"l"," ")</f>
        <v xml:space="preserve"> </v>
      </c>
      <c r="AD82" s="29" t="str">
        <f>IF(AND($K82&gt;=0.9,$K82&lt;0.95),"l"," ")</f>
        <v xml:space="preserve"> </v>
      </c>
      <c r="AE82" s="30" t="str">
        <f>IF(AND($K82&gt;=0.95,$K82&lt;=1),"l"," ")</f>
        <v xml:space="preserve"> </v>
      </c>
      <c r="AF82" s="31" t="str">
        <f t="shared" si="97"/>
        <v>Pass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s="2" customFormat="1" ht="15" customHeight="1" x14ac:dyDescent="0.25">
      <c r="A83" s="63" t="s">
        <v>57</v>
      </c>
      <c r="B83" s="75">
        <v>10.000109999999999</v>
      </c>
      <c r="C83" s="84">
        <v>10.000679999999999</v>
      </c>
      <c r="D83" s="54">
        <f>-10*0.00008</f>
        <v>-8.0000000000000004E-4</v>
      </c>
      <c r="E83" s="50" t="s">
        <v>4</v>
      </c>
      <c r="F83" s="42">
        <f t="shared" si="98"/>
        <v>5.6999999999973738E-4</v>
      </c>
      <c r="G83" s="50" t="s">
        <v>4</v>
      </c>
      <c r="H83" s="54">
        <f>10*0.00008</f>
        <v>8.0000000000000004E-4</v>
      </c>
      <c r="I83" s="49" t="s">
        <v>4</v>
      </c>
      <c r="J83" s="23"/>
      <c r="K83" s="4">
        <f t="shared" si="96"/>
        <v>0.85624999999983575</v>
      </c>
      <c r="L83" s="28" t="str">
        <f>IF(AND($K83&gt;=0,$K83&lt;0.05),"l"," ")</f>
        <v xml:space="preserve"> </v>
      </c>
      <c r="M83" s="29" t="str">
        <f>IF(AND($K83&gt;=0.05,$K83&lt;0.1),"l"," ")</f>
        <v xml:space="preserve"> </v>
      </c>
      <c r="N83" s="29" t="str">
        <f>IF(AND($K83&gt;=0.1,$K83&lt;0.15),"l"," ")</f>
        <v xml:space="preserve"> </v>
      </c>
      <c r="O83" s="29" t="str">
        <f>IF(AND($K83&gt;=0.15,$K83&lt;0.2),"l"," ")</f>
        <v xml:space="preserve"> </v>
      </c>
      <c r="P83" s="29" t="str">
        <f>IF(AND($K83&gt;=0.2,$K83&lt;0.25),"l"," ")</f>
        <v xml:space="preserve"> </v>
      </c>
      <c r="Q83" s="29" t="str">
        <f>IF(AND($K83&gt;=0.25,$K83&lt;0.3),"l"," ")</f>
        <v xml:space="preserve"> </v>
      </c>
      <c r="R83" s="29" t="str">
        <f>IF(AND($K83&gt;=0.3,$K83&lt;0.35),"l"," ")</f>
        <v xml:space="preserve"> </v>
      </c>
      <c r="S83" s="29" t="str">
        <f>IF(AND($K83&gt;=0.35,$K83&lt;0.4),"l"," ")</f>
        <v xml:space="preserve"> </v>
      </c>
      <c r="T83" s="29" t="str">
        <f>IF(AND($K83&gt;=0.4,$K83&lt;0.45),"l"," ")</f>
        <v xml:space="preserve"> </v>
      </c>
      <c r="U83" s="29" t="str">
        <f>IF(AND($K83&gt;=0.45,$K83&lt;0.5),"l"," ")</f>
        <v xml:space="preserve"> </v>
      </c>
      <c r="V83" s="29" t="str">
        <f>IF(AND($K83&gt;=0.5,$K83&lt;0.55),"l"," ")</f>
        <v xml:space="preserve"> </v>
      </c>
      <c r="W83" s="29" t="str">
        <f>IF(AND($K83&gt;=0.55,$K83&lt;0.6),"l"," ")</f>
        <v xml:space="preserve"> </v>
      </c>
      <c r="X83" s="29" t="str">
        <f>IF(AND($K83&gt;=0.6,$K83&lt;0.65),"l"," ")</f>
        <v xml:space="preserve"> </v>
      </c>
      <c r="Y83" s="29" t="str">
        <f>IF(AND($K83&gt;=0.65,$K83&lt;0.7),"l"," ")</f>
        <v xml:space="preserve"> </v>
      </c>
      <c r="Z83" s="29" t="str">
        <f>IF(AND($K83&gt;=0.7,$K83&lt;0.75),"l"," ")</f>
        <v xml:space="preserve"> </v>
      </c>
      <c r="AA83" s="29" t="str">
        <f>IF(AND($K83&gt;=0.75,$K83&lt;0.8),"l"," ")</f>
        <v xml:space="preserve"> </v>
      </c>
      <c r="AB83" s="29" t="str">
        <f>IF(AND($K83&gt;=0.8,$K83&lt;0.85),"l"," ")</f>
        <v xml:space="preserve"> </v>
      </c>
      <c r="AC83" s="29" t="str">
        <f>IF(AND($K83&gt;=0.85,$K83&lt;0.9),"l"," ")</f>
        <v>l</v>
      </c>
      <c r="AD83" s="29" t="str">
        <f>IF(AND($K83&gt;=0.9,$K83&lt;0.95),"l"," ")</f>
        <v xml:space="preserve"> </v>
      </c>
      <c r="AE83" s="30" t="str">
        <f>IF(AND($K83&gt;=0.95,$K83&lt;=1),"l"," ")</f>
        <v xml:space="preserve"> </v>
      </c>
      <c r="AF83" s="31" t="str">
        <f t="shared" si="97"/>
        <v>Pass</v>
      </c>
    </row>
    <row r="84" spans="1:46" s="2" customFormat="1" ht="15" customHeight="1" x14ac:dyDescent="0.25">
      <c r="A84" s="63" t="s">
        <v>55</v>
      </c>
      <c r="B84" s="75">
        <v>99.998099999999994</v>
      </c>
      <c r="C84" s="74">
        <v>99.999499999999998</v>
      </c>
      <c r="D84" s="54">
        <f>-10*0.00015</f>
        <v>-1.4999999999999998E-3</v>
      </c>
      <c r="E84" s="50" t="s">
        <v>4</v>
      </c>
      <c r="F84" s="42">
        <f t="shared" si="98"/>
        <v>1.4000000000038426E-3</v>
      </c>
      <c r="G84" s="50" t="s">
        <v>4</v>
      </c>
      <c r="H84" s="54">
        <f>10*0.00015</f>
        <v>1.4999999999999998E-3</v>
      </c>
      <c r="I84" s="49" t="s">
        <v>4</v>
      </c>
      <c r="J84" s="23"/>
      <c r="K84" s="4">
        <f t="shared" ref="K84" si="99">(F84-D84)/(H84-D84)</f>
        <v>0.96666666666794754</v>
      </c>
      <c r="L84" s="28" t="str">
        <f>IF(AND($K84&gt;=0,$K84&lt;0.05),"l"," ")</f>
        <v xml:space="preserve"> </v>
      </c>
      <c r="M84" s="29" t="str">
        <f>IF(AND($K84&gt;=0.05,$K84&lt;0.1),"l"," ")</f>
        <v xml:space="preserve"> </v>
      </c>
      <c r="N84" s="29" t="str">
        <f>IF(AND($K84&gt;=0.1,$K84&lt;0.15),"l"," ")</f>
        <v xml:space="preserve"> </v>
      </c>
      <c r="O84" s="29" t="str">
        <f>IF(AND($K84&gt;=0.15,$K84&lt;0.2),"l"," ")</f>
        <v xml:space="preserve"> </v>
      </c>
      <c r="P84" s="29" t="str">
        <f>IF(AND($K84&gt;=0.2,$K84&lt;0.25),"l"," ")</f>
        <v xml:space="preserve"> </v>
      </c>
      <c r="Q84" s="29" t="str">
        <f>IF(AND($K84&gt;=0.25,$K84&lt;0.3),"l"," ")</f>
        <v xml:space="preserve"> </v>
      </c>
      <c r="R84" s="29" t="str">
        <f>IF(AND($K84&gt;=0.3,$K84&lt;0.35),"l"," ")</f>
        <v xml:space="preserve"> </v>
      </c>
      <c r="S84" s="29" t="str">
        <f>IF(AND($K84&gt;=0.35,$K84&lt;0.4),"l"," ")</f>
        <v xml:space="preserve"> </v>
      </c>
      <c r="T84" s="29" t="str">
        <f>IF(AND($K84&gt;=0.4,$K84&lt;0.45),"l"," ")</f>
        <v xml:space="preserve"> </v>
      </c>
      <c r="U84" s="29" t="str">
        <f>IF(AND($K84&gt;=0.45,$K84&lt;0.5),"l"," ")</f>
        <v xml:space="preserve"> </v>
      </c>
      <c r="V84" s="29" t="str">
        <f>IF(AND($K84&gt;=0.5,$K84&lt;0.55),"l"," ")</f>
        <v xml:space="preserve"> </v>
      </c>
      <c r="W84" s="29" t="str">
        <f>IF(AND($K84&gt;=0.55,$K84&lt;0.6),"l"," ")</f>
        <v xml:space="preserve"> </v>
      </c>
      <c r="X84" s="29" t="str">
        <f>IF(AND($K84&gt;=0.6,$K84&lt;0.65),"l"," ")</f>
        <v xml:space="preserve"> </v>
      </c>
      <c r="Y84" s="29" t="str">
        <f>IF(AND($K84&gt;=0.65,$K84&lt;0.7),"l"," ")</f>
        <v xml:space="preserve"> </v>
      </c>
      <c r="Z84" s="29" t="str">
        <f>IF(AND($K84&gt;=0.7,$K84&lt;0.75),"l"," ")</f>
        <v xml:space="preserve"> </v>
      </c>
      <c r="AA84" s="29" t="str">
        <f>IF(AND($K84&gt;=0.75,$K84&lt;0.8),"l"," ")</f>
        <v xml:space="preserve"> </v>
      </c>
      <c r="AB84" s="29" t="str">
        <f>IF(AND($K84&gt;=0.8,$K84&lt;0.85),"l"," ")</f>
        <v xml:space="preserve"> </v>
      </c>
      <c r="AC84" s="29" t="str">
        <f>IF(AND($K84&gt;=0.85,$K84&lt;0.9),"l"," ")</f>
        <v xml:space="preserve"> </v>
      </c>
      <c r="AD84" s="29" t="str">
        <f>IF(AND($K84&gt;=0.9,$K84&lt;0.95),"l"," ")</f>
        <v xml:space="preserve"> </v>
      </c>
      <c r="AE84" s="30" t="str">
        <f>IF(AND($K84&gt;=0.95,$K84&lt;=1),"l"," ")</f>
        <v>l</v>
      </c>
      <c r="AF84" s="31" t="str">
        <f t="shared" ref="AF84" si="100">IF(AND(F84&gt;=D84,F84&lt;=H84),"Pass","Fail")</f>
        <v>Pass</v>
      </c>
    </row>
    <row r="85" spans="1:46" ht="15" customHeight="1" x14ac:dyDescent="0.25">
      <c r="A85" s="63" t="s">
        <v>47</v>
      </c>
      <c r="B85" s="85">
        <v>100.00013</v>
      </c>
      <c r="C85" s="84">
        <v>100.00013</v>
      </c>
      <c r="D85" s="68">
        <f>-100*0.000005</f>
        <v>-5.0000000000000001E-4</v>
      </c>
      <c r="E85" s="50" t="s">
        <v>4</v>
      </c>
      <c r="F85" s="42">
        <f t="shared" si="98"/>
        <v>0</v>
      </c>
      <c r="G85" s="50" t="s">
        <v>4</v>
      </c>
      <c r="H85" s="68">
        <f>100*0.000005</f>
        <v>5.0000000000000001E-4</v>
      </c>
      <c r="I85" s="49" t="s">
        <v>4</v>
      </c>
      <c r="J85" s="23"/>
      <c r="K85" s="4">
        <f t="shared" ref="K85" si="101">(F85-D85)/(H85-D85)</f>
        <v>0.5</v>
      </c>
      <c r="L85" s="28" t="str">
        <f>IF(AND($K85&gt;=0,$K85&lt;0.05),"l"," ")</f>
        <v xml:space="preserve"> </v>
      </c>
      <c r="M85" s="29" t="str">
        <f>IF(AND($K85&gt;=0.05,$K85&lt;0.1),"l"," ")</f>
        <v xml:space="preserve"> </v>
      </c>
      <c r="N85" s="29" t="str">
        <f>IF(AND($K85&gt;=0.1,$K85&lt;0.15),"l"," ")</f>
        <v xml:space="preserve"> </v>
      </c>
      <c r="O85" s="29" t="str">
        <f>IF(AND($K85&gt;=0.15,$K85&lt;0.2),"l"," ")</f>
        <v xml:space="preserve"> </v>
      </c>
      <c r="P85" s="29" t="str">
        <f>IF(AND($K85&gt;=0.2,$K85&lt;0.25),"l"," ")</f>
        <v xml:space="preserve"> </v>
      </c>
      <c r="Q85" s="29" t="str">
        <f>IF(AND($K85&gt;=0.25,$K85&lt;0.3),"l"," ")</f>
        <v xml:space="preserve"> </v>
      </c>
      <c r="R85" s="29" t="str">
        <f>IF(AND($K85&gt;=0.3,$K85&lt;0.35),"l"," ")</f>
        <v xml:space="preserve"> </v>
      </c>
      <c r="S85" s="29" t="str">
        <f>IF(AND($K85&gt;=0.35,$K85&lt;0.4),"l"," ")</f>
        <v xml:space="preserve"> </v>
      </c>
      <c r="T85" s="29" t="str">
        <f>IF(AND($K85&gt;=0.4,$K85&lt;0.45),"l"," ")</f>
        <v xml:space="preserve"> </v>
      </c>
      <c r="U85" s="29" t="str">
        <f>IF(AND($K85&gt;=0.45,$K85&lt;0.5),"l"," ")</f>
        <v xml:space="preserve"> </v>
      </c>
      <c r="V85" s="29" t="str">
        <f>IF(AND($K85&gt;=0.5,$K85&lt;0.55),"l"," ")</f>
        <v>l</v>
      </c>
      <c r="W85" s="29" t="str">
        <f>IF(AND($K85&gt;=0.55,$K85&lt;0.6),"l"," ")</f>
        <v xml:space="preserve"> </v>
      </c>
      <c r="X85" s="29" t="str">
        <f>IF(AND($K85&gt;=0.6,$K85&lt;0.65),"l"," ")</f>
        <v xml:space="preserve"> </v>
      </c>
      <c r="Y85" s="29" t="str">
        <f>IF(AND($K85&gt;=0.65,$K85&lt;0.7),"l"," ")</f>
        <v xml:space="preserve"> </v>
      </c>
      <c r="Z85" s="29" t="str">
        <f>IF(AND($K85&gt;=0.7,$K85&lt;0.75),"l"," ")</f>
        <v xml:space="preserve"> </v>
      </c>
      <c r="AA85" s="29" t="str">
        <f>IF(AND($K85&gt;=0.75,$K85&lt;0.8),"l"," ")</f>
        <v xml:space="preserve"> </v>
      </c>
      <c r="AB85" s="29" t="str">
        <f>IF(AND($K85&gt;=0.8,$K85&lt;0.85),"l"," ")</f>
        <v xml:space="preserve"> </v>
      </c>
      <c r="AC85" s="29" t="str">
        <f>IF(AND($K85&gt;=0.85,$K85&lt;0.9),"l"," ")</f>
        <v xml:space="preserve"> </v>
      </c>
      <c r="AD85" s="29" t="str">
        <f>IF(AND($K85&gt;=0.9,$K85&lt;0.95),"l"," ")</f>
        <v xml:space="preserve"> </v>
      </c>
      <c r="AE85" s="30" t="str">
        <f>IF(AND($K85&gt;=0.95,$K85&lt;=1),"l"," ")</f>
        <v xml:space="preserve"> </v>
      </c>
      <c r="AF85" s="31" t="str">
        <f t="shared" ref="AF85" si="102">IF(AND(F85&gt;=D85,F85&lt;=H85),"Pass","Fail")</f>
        <v>Pass</v>
      </c>
      <c r="AG85" s="2"/>
      <c r="AH85" s="2" t="s">
        <v>36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" customHeight="1" x14ac:dyDescent="0.25">
      <c r="A86" s="59"/>
      <c r="H86" s="59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" customHeight="1" x14ac:dyDescent="0.25">
      <c r="A87" s="110" t="s">
        <v>46</v>
      </c>
      <c r="B87" s="95"/>
      <c r="C87" s="95"/>
      <c r="D87" s="95"/>
      <c r="E87" s="95"/>
      <c r="F87" s="95"/>
      <c r="G87" s="95"/>
      <c r="H87" s="95"/>
      <c r="I87" s="96"/>
      <c r="J87" s="12"/>
      <c r="K87" s="26"/>
      <c r="L87" s="97" t="s">
        <v>8</v>
      </c>
      <c r="M87" s="98"/>
      <c r="N87" s="101" t="s">
        <v>9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98" t="s">
        <v>10</v>
      </c>
      <c r="AE87" s="103"/>
      <c r="AF87" s="25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" customHeight="1" x14ac:dyDescent="0.25">
      <c r="A88" s="8" t="s">
        <v>6</v>
      </c>
      <c r="B88" s="111" t="s">
        <v>44</v>
      </c>
      <c r="C88" s="112"/>
      <c r="D88" s="109" t="s">
        <v>7</v>
      </c>
      <c r="E88" s="108"/>
      <c r="F88" s="109" t="s">
        <v>0</v>
      </c>
      <c r="G88" s="108"/>
      <c r="H88" s="109" t="s">
        <v>1</v>
      </c>
      <c r="I88" s="108"/>
      <c r="J88" s="24"/>
      <c r="K88" s="27"/>
      <c r="L88" s="99"/>
      <c r="M88" s="100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0"/>
      <c r="AE88" s="104"/>
      <c r="AF88" s="25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" customHeight="1" x14ac:dyDescent="0.25">
      <c r="A89" s="60" t="s">
        <v>47</v>
      </c>
      <c r="B89" s="17" t="s">
        <v>51</v>
      </c>
      <c r="C89" s="50" t="s">
        <v>52</v>
      </c>
      <c r="D89" s="22">
        <f>100-100*0.00003</f>
        <v>99.997</v>
      </c>
      <c r="E89" s="50" t="s">
        <v>4</v>
      </c>
      <c r="F89" s="68">
        <v>100.00002000000001</v>
      </c>
      <c r="G89" s="49" t="s">
        <v>4</v>
      </c>
      <c r="H89" s="22">
        <f>100+100*0.00003</f>
        <v>100.003</v>
      </c>
      <c r="I89" s="49" t="s">
        <v>4</v>
      </c>
      <c r="J89" s="23"/>
      <c r="K89" s="4">
        <f t="shared" ref="K89:K91" si="103">(F89-D89)/(H89-D89)</f>
        <v>0.50333333333439123</v>
      </c>
      <c r="L89" s="28" t="str">
        <f>IF(AND($K89&gt;=0,$K89&lt;0.05),"l"," ")</f>
        <v xml:space="preserve"> </v>
      </c>
      <c r="M89" s="29" t="str">
        <f>IF(AND($K89&gt;=0.05,$K89&lt;0.1),"l"," ")</f>
        <v xml:space="preserve"> </v>
      </c>
      <c r="N89" s="29" t="str">
        <f>IF(AND($K89&gt;=0.1,$K89&lt;0.15),"l"," ")</f>
        <v xml:space="preserve"> </v>
      </c>
      <c r="O89" s="29" t="str">
        <f>IF(AND($K89&gt;=0.15,$K89&lt;0.2),"l"," ")</f>
        <v xml:space="preserve"> </v>
      </c>
      <c r="P89" s="29" t="str">
        <f>IF(AND($K89&gt;=0.2,$K89&lt;0.25),"l"," ")</f>
        <v xml:space="preserve"> </v>
      </c>
      <c r="Q89" s="29" t="str">
        <f>IF(AND($K89&gt;=0.25,$K89&lt;0.3),"l"," ")</f>
        <v xml:space="preserve"> </v>
      </c>
      <c r="R89" s="29" t="str">
        <f>IF(AND($K89&gt;=0.3,$K89&lt;0.35),"l"," ")</f>
        <v xml:space="preserve"> </v>
      </c>
      <c r="S89" s="29" t="str">
        <f>IF(AND($K89&gt;=0.35,$K89&lt;0.4),"l"," ")</f>
        <v xml:space="preserve"> </v>
      </c>
      <c r="T89" s="29" t="str">
        <f>IF(AND($K89&gt;=0.4,$K89&lt;0.45),"l"," ")</f>
        <v xml:space="preserve"> </v>
      </c>
      <c r="U89" s="29" t="str">
        <f>IF(AND($K89&gt;=0.45,$K89&lt;0.5),"l"," ")</f>
        <v xml:space="preserve"> </v>
      </c>
      <c r="V89" s="29" t="str">
        <f>IF(AND($K89&gt;=0.5,$K89&lt;0.55),"l"," ")</f>
        <v>l</v>
      </c>
      <c r="W89" s="29" t="str">
        <f>IF(AND($K89&gt;=0.55,$K89&lt;0.6),"l"," ")</f>
        <v xml:space="preserve"> </v>
      </c>
      <c r="X89" s="29" t="str">
        <f>IF(AND($K89&gt;=0.6,$K89&lt;0.65),"l"," ")</f>
        <v xml:space="preserve"> </v>
      </c>
      <c r="Y89" s="29" t="str">
        <f>IF(AND($K89&gt;=0.65,$K89&lt;0.7),"l"," ")</f>
        <v xml:space="preserve"> </v>
      </c>
      <c r="Z89" s="29" t="str">
        <f>IF(AND($K89&gt;=0.7,$K89&lt;0.75),"l"," ")</f>
        <v xml:space="preserve"> </v>
      </c>
      <c r="AA89" s="29" t="str">
        <f>IF(AND($K89&gt;=0.75,$K89&lt;0.8),"l"," ")</f>
        <v xml:space="preserve"> </v>
      </c>
      <c r="AB89" s="29" t="str">
        <f>IF(AND($K89&gt;=0.8,$K89&lt;0.85),"l"," ")</f>
        <v xml:space="preserve"> </v>
      </c>
      <c r="AC89" s="29" t="str">
        <f>IF(AND($K89&gt;=0.85,$K89&lt;0.9),"l"," ")</f>
        <v xml:space="preserve"> </v>
      </c>
      <c r="AD89" s="29" t="str">
        <f>IF(AND($K89&gt;=0.9,$K89&lt;0.95),"l"," ")</f>
        <v xml:space="preserve"> </v>
      </c>
      <c r="AE89" s="30" t="str">
        <f>IF(AND($K89&gt;=0.95,$K89&lt;=1),"l"," ")</f>
        <v xml:space="preserve"> </v>
      </c>
      <c r="AF89" s="31" t="str">
        <f t="shared" ref="AF89:AF91" si="104">IF(AND(F89&gt;=D89,F89&lt;=H89),"Pass","Fail")</f>
        <v>Pass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" customHeight="1" x14ac:dyDescent="0.25">
      <c r="A90" s="60" t="s">
        <v>43</v>
      </c>
      <c r="B90" s="17" t="s">
        <v>45</v>
      </c>
      <c r="C90" s="50">
        <v>1</v>
      </c>
      <c r="D90" s="54">
        <f>10-10*0.00003</f>
        <v>9.9997000000000007</v>
      </c>
      <c r="E90" s="50" t="s">
        <v>4</v>
      </c>
      <c r="F90" s="68">
        <v>9.9999889999999994</v>
      </c>
      <c r="G90" s="50" t="s">
        <v>4</v>
      </c>
      <c r="H90" s="54">
        <f>10+10*0.00003</f>
        <v>10.000299999999999</v>
      </c>
      <c r="I90" s="49" t="s">
        <v>4</v>
      </c>
      <c r="J90" s="23"/>
      <c r="K90" s="4">
        <f t="shared" si="103"/>
        <v>0.48166666666554164</v>
      </c>
      <c r="L90" s="28" t="str">
        <f>IF(AND($K90&gt;=0,$K90&lt;0.05),"l"," ")</f>
        <v xml:space="preserve"> </v>
      </c>
      <c r="M90" s="29" t="str">
        <f>IF(AND($K90&gt;=0.05,$K90&lt;0.1),"l"," ")</f>
        <v xml:space="preserve"> </v>
      </c>
      <c r="N90" s="29" t="str">
        <f>IF(AND($K90&gt;=0.1,$K90&lt;0.15),"l"," ")</f>
        <v xml:space="preserve"> </v>
      </c>
      <c r="O90" s="29" t="str">
        <f>IF(AND($K90&gt;=0.15,$K90&lt;0.2),"l"," ")</f>
        <v xml:space="preserve"> </v>
      </c>
      <c r="P90" s="29" t="str">
        <f>IF(AND($K90&gt;=0.2,$K90&lt;0.25),"l"," ")</f>
        <v xml:space="preserve"> </v>
      </c>
      <c r="Q90" s="29" t="str">
        <f>IF(AND($K90&gt;=0.25,$K90&lt;0.3),"l"," ")</f>
        <v xml:space="preserve"> </v>
      </c>
      <c r="R90" s="29" t="str">
        <f>IF(AND($K90&gt;=0.3,$K90&lt;0.35),"l"," ")</f>
        <v xml:space="preserve"> </v>
      </c>
      <c r="S90" s="29" t="str">
        <f>IF(AND($K90&gt;=0.35,$K90&lt;0.4),"l"," ")</f>
        <v xml:space="preserve"> </v>
      </c>
      <c r="T90" s="29" t="str">
        <f>IF(AND($K90&gt;=0.4,$K90&lt;0.45),"l"," ")</f>
        <v xml:space="preserve"> </v>
      </c>
      <c r="U90" s="29" t="str">
        <f>IF(AND($K90&gt;=0.45,$K90&lt;0.5),"l"," ")</f>
        <v>l</v>
      </c>
      <c r="V90" s="29" t="str">
        <f>IF(AND($K90&gt;=0.5,$K90&lt;0.55),"l"," ")</f>
        <v xml:space="preserve"> </v>
      </c>
      <c r="W90" s="29" t="str">
        <f>IF(AND($K90&gt;=0.55,$K90&lt;0.6),"l"," ")</f>
        <v xml:space="preserve"> </v>
      </c>
      <c r="X90" s="29" t="str">
        <f>IF(AND($K90&gt;=0.6,$K90&lt;0.65),"l"," ")</f>
        <v xml:space="preserve"> </v>
      </c>
      <c r="Y90" s="29" t="str">
        <f>IF(AND($K90&gt;=0.65,$K90&lt;0.7),"l"," ")</f>
        <v xml:space="preserve"> </v>
      </c>
      <c r="Z90" s="29" t="str">
        <f>IF(AND($K90&gt;=0.7,$K90&lt;0.75),"l"," ")</f>
        <v xml:space="preserve"> </v>
      </c>
      <c r="AA90" s="29" t="str">
        <f>IF(AND($K90&gt;=0.75,$K90&lt;0.8),"l"," ")</f>
        <v xml:space="preserve"> </v>
      </c>
      <c r="AB90" s="29" t="str">
        <f>IF(AND($K90&gt;=0.8,$K90&lt;0.85),"l"," ")</f>
        <v xml:space="preserve"> </v>
      </c>
      <c r="AC90" s="29" t="str">
        <f>IF(AND($K90&gt;=0.85,$K90&lt;0.9),"l"," ")</f>
        <v xml:space="preserve"> </v>
      </c>
      <c r="AD90" s="29" t="str">
        <f>IF(AND($K90&gt;=0.9,$K90&lt;0.95),"l"," ")</f>
        <v xml:space="preserve"> </v>
      </c>
      <c r="AE90" s="30" t="str">
        <f>IF(AND($K90&gt;=0.95,$K90&lt;=1),"l"," ")</f>
        <v xml:space="preserve"> </v>
      </c>
      <c r="AF90" s="31" t="str">
        <f t="shared" si="104"/>
        <v>Pass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s="2" customFormat="1" ht="15" customHeight="1" x14ac:dyDescent="0.25">
      <c r="A91" s="60" t="s">
        <v>48</v>
      </c>
      <c r="B91" s="17" t="s">
        <v>45</v>
      </c>
      <c r="C91" s="50">
        <v>1</v>
      </c>
      <c r="D91" s="68">
        <f>1-1*0.00003</f>
        <v>0.99997000000000003</v>
      </c>
      <c r="E91" s="50" t="s">
        <v>4</v>
      </c>
      <c r="F91" s="68">
        <v>1.0000020000000001</v>
      </c>
      <c r="G91" s="50" t="s">
        <v>4</v>
      </c>
      <c r="H91" s="68">
        <f>1+1*0.00003</f>
        <v>1.00003</v>
      </c>
      <c r="I91" s="49" t="s">
        <v>4</v>
      </c>
      <c r="J91" s="23"/>
      <c r="K91" s="4">
        <f t="shared" si="103"/>
        <v>0.5333333333343202</v>
      </c>
      <c r="L91" s="28" t="str">
        <f>IF(AND($K91&gt;=0,$K91&lt;0.05),"l"," ")</f>
        <v xml:space="preserve"> </v>
      </c>
      <c r="M91" s="29" t="str">
        <f>IF(AND($K91&gt;=0.05,$K91&lt;0.1),"l"," ")</f>
        <v xml:space="preserve"> </v>
      </c>
      <c r="N91" s="29" t="str">
        <f>IF(AND($K91&gt;=0.1,$K91&lt;0.15),"l"," ")</f>
        <v xml:space="preserve"> </v>
      </c>
      <c r="O91" s="29" t="str">
        <f>IF(AND($K91&gt;=0.15,$K91&lt;0.2),"l"," ")</f>
        <v xml:space="preserve"> </v>
      </c>
      <c r="P91" s="29" t="str">
        <f>IF(AND($K91&gt;=0.2,$K91&lt;0.25),"l"," ")</f>
        <v xml:space="preserve"> </v>
      </c>
      <c r="Q91" s="29" t="str">
        <f>IF(AND($K91&gt;=0.25,$K91&lt;0.3),"l"," ")</f>
        <v xml:space="preserve"> </v>
      </c>
      <c r="R91" s="29" t="str">
        <f>IF(AND($K91&gt;=0.3,$K91&lt;0.35),"l"," ")</f>
        <v xml:space="preserve"> </v>
      </c>
      <c r="S91" s="29" t="str">
        <f>IF(AND($K91&gt;=0.35,$K91&lt;0.4),"l"," ")</f>
        <v xml:space="preserve"> </v>
      </c>
      <c r="T91" s="29" t="str">
        <f>IF(AND($K91&gt;=0.4,$K91&lt;0.45),"l"," ")</f>
        <v xml:space="preserve"> </v>
      </c>
      <c r="U91" s="29" t="str">
        <f>IF(AND($K91&gt;=0.45,$K91&lt;0.5),"l"," ")</f>
        <v xml:space="preserve"> </v>
      </c>
      <c r="V91" s="29" t="str">
        <f>IF(AND($K91&gt;=0.5,$K91&lt;0.55),"l"," ")</f>
        <v>l</v>
      </c>
      <c r="W91" s="29" t="str">
        <f>IF(AND($K91&gt;=0.55,$K91&lt;0.6),"l"," ")</f>
        <v xml:space="preserve"> </v>
      </c>
      <c r="X91" s="29" t="str">
        <f>IF(AND($K91&gt;=0.6,$K91&lt;0.65),"l"," ")</f>
        <v xml:space="preserve"> </v>
      </c>
      <c r="Y91" s="29" t="str">
        <f>IF(AND($K91&gt;=0.65,$K91&lt;0.7),"l"," ")</f>
        <v xml:space="preserve"> </v>
      </c>
      <c r="Z91" s="29" t="str">
        <f>IF(AND($K91&gt;=0.7,$K91&lt;0.75),"l"," ")</f>
        <v xml:space="preserve"> </v>
      </c>
      <c r="AA91" s="29" t="str">
        <f>IF(AND($K91&gt;=0.75,$K91&lt;0.8),"l"," ")</f>
        <v xml:space="preserve"> </v>
      </c>
      <c r="AB91" s="29" t="str">
        <f>IF(AND($K91&gt;=0.8,$K91&lt;0.85),"l"," ")</f>
        <v xml:space="preserve"> </v>
      </c>
      <c r="AC91" s="29" t="str">
        <f>IF(AND($K91&gt;=0.85,$K91&lt;0.9),"l"," ")</f>
        <v xml:space="preserve"> </v>
      </c>
      <c r="AD91" s="29" t="str">
        <f>IF(AND($K91&gt;=0.9,$K91&lt;0.95),"l"," ")</f>
        <v xml:space="preserve"> </v>
      </c>
      <c r="AE91" s="30" t="str">
        <f>IF(AND($K91&gt;=0.95,$K91&lt;=1),"l"," ")</f>
        <v xml:space="preserve"> </v>
      </c>
      <c r="AF91" s="31" t="str">
        <f t="shared" si="104"/>
        <v>Pass</v>
      </c>
    </row>
    <row r="92" spans="1:46" s="2" customFormat="1" ht="15" customHeight="1" x14ac:dyDescent="0.25">
      <c r="A92" s="23"/>
      <c r="B92" s="18"/>
      <c r="C92" s="53"/>
      <c r="D92" s="72"/>
      <c r="E92" s="53"/>
      <c r="F92" s="72"/>
      <c r="G92" s="53"/>
      <c r="H92" s="72"/>
      <c r="I92" s="53"/>
      <c r="J92" s="23"/>
      <c r="K92" s="4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0"/>
    </row>
    <row r="93" spans="1:46" s="2" customFormat="1" ht="15" customHeight="1" x14ac:dyDescent="0.25">
      <c r="A93" s="23"/>
      <c r="B93" s="18"/>
      <c r="C93" s="53"/>
      <c r="D93" s="72"/>
      <c r="E93" s="53"/>
      <c r="F93" s="72"/>
      <c r="G93" s="53"/>
      <c r="H93" s="72"/>
      <c r="I93" s="53"/>
      <c r="J93" s="23"/>
      <c r="K93" s="4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/>
    </row>
    <row r="94" spans="1:46" s="2" customFormat="1" ht="15" customHeight="1" x14ac:dyDescent="0.25"/>
    <row r="95" spans="1:46" s="2" customFormat="1" ht="15" customHeight="1" x14ac:dyDescent="0.25">
      <c r="A95" s="23"/>
      <c r="B95" s="88"/>
      <c r="C95" s="89"/>
      <c r="D95" s="88"/>
      <c r="E95" s="16"/>
      <c r="F95" s="14"/>
      <c r="G95" s="16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46" s="2" customFormat="1" ht="15" customHeight="1" x14ac:dyDescent="0.25">
      <c r="A96" s="23"/>
      <c r="B96" s="90" t="s">
        <v>2</v>
      </c>
      <c r="C96" s="91"/>
      <c r="D96" s="90"/>
      <c r="E96" s="16"/>
      <c r="F96" s="14"/>
      <c r="G96" s="16"/>
      <c r="H96" s="92" t="s">
        <v>3</v>
      </c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46" s="2" customFormat="1" ht="15" customHeight="1" x14ac:dyDescent="0.25">
      <c r="A97" s="23"/>
      <c r="B97" s="33"/>
      <c r="C97" s="53"/>
      <c r="D97" s="58"/>
      <c r="E97" s="53"/>
      <c r="F97" s="58"/>
      <c r="G97" s="53"/>
      <c r="H97" s="58"/>
      <c r="I97" s="53"/>
      <c r="J97" s="23"/>
      <c r="K97" s="4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10"/>
    </row>
    <row r="98" spans="1:46" ht="15" customHeight="1" x14ac:dyDescent="0.25">
      <c r="A98" s="35"/>
      <c r="B98" s="35"/>
      <c r="C98" s="35"/>
      <c r="D98" s="36"/>
      <c r="E98" s="36"/>
      <c r="F98" s="37"/>
      <c r="G98"/>
      <c r="H98" s="18"/>
      <c r="I98" s="34"/>
      <c r="J98" s="23"/>
      <c r="K98" s="2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5" customHeight="1" x14ac:dyDescent="0.25">
      <c r="A99" s="38"/>
      <c r="B99" s="38"/>
      <c r="C99" s="38"/>
      <c r="D99" s="36"/>
      <c r="E99" s="36"/>
      <c r="F99" s="37"/>
      <c r="G99"/>
      <c r="H99" s="18"/>
      <c r="I99" s="3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5" customHeight="1" x14ac:dyDescent="0.25">
      <c r="A100" s="38"/>
      <c r="B100" s="38"/>
      <c r="C100" s="38"/>
      <c r="D100" s="36"/>
      <c r="E100" s="36"/>
      <c r="F100" s="37"/>
      <c r="G100"/>
      <c r="H100" s="21"/>
      <c r="I100" s="1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5" customHeight="1" x14ac:dyDescent="0.25">
      <c r="A101" s="38"/>
      <c r="B101" s="38"/>
      <c r="C101" s="38"/>
      <c r="D101" s="36"/>
      <c r="E101" s="36"/>
      <c r="F101" s="37"/>
      <c r="G101"/>
      <c r="H101" s="21"/>
      <c r="I101" s="1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2"/>
      <c r="AF101" s="2"/>
    </row>
    <row r="102" spans="1:46" ht="15" customHeight="1" x14ac:dyDescent="0.25">
      <c r="A102" s="38"/>
      <c r="B102" s="38"/>
      <c r="C102" s="38"/>
      <c r="D102" s="39"/>
      <c r="E102" s="36"/>
      <c r="F102" s="37"/>
      <c r="G102"/>
      <c r="H102" s="19"/>
      <c r="J102" s="71" t="str">
        <f>J51</f>
        <v>Fluke515A Rev. 0 Mar. 2017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"/>
    </row>
    <row r="103" spans="1:46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46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46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46" ht="1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</row>
    <row r="107" spans="1:46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46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46" s="2" customFormat="1" ht="1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</row>
    <row r="110" spans="1:46" s="2" customFormat="1" ht="15" customHeight="1" x14ac:dyDescent="0.25"/>
    <row r="111" spans="1:46" s="2" customFormat="1" ht="15" customHeight="1" x14ac:dyDescent="0.25"/>
    <row r="112" spans="1:46" s="46" customFormat="1" ht="15" customHeight="1" x14ac:dyDescent="0.25"/>
    <row r="113" spans="1:32" s="2" customFormat="1" ht="15" customHeight="1" x14ac:dyDescent="0.25"/>
    <row r="114" spans="1:32" s="2" customFormat="1" ht="15" customHeight="1" x14ac:dyDescent="0.25"/>
    <row r="115" spans="1:32" s="46" customFormat="1" ht="15" customHeight="1" x14ac:dyDescent="0.25"/>
    <row r="116" spans="1:32" s="46" customFormat="1" ht="15" customHeight="1" x14ac:dyDescent="0.25">
      <c r="A116" s="2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46" customFormat="1" ht="15" customHeight="1" x14ac:dyDescent="0.25">
      <c r="A117" s="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5" customHeight="1" x14ac:dyDescent="0.25">
      <c r="A118" s="2"/>
      <c r="B118"/>
      <c r="C118"/>
      <c r="D118"/>
      <c r="E118"/>
      <c r="F118"/>
      <c r="G118"/>
      <c r="H118"/>
      <c r="I118"/>
    </row>
    <row r="119" spans="1:32" s="2" customFormat="1" ht="15" customHeigh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" customFormat="1" ht="15" customHeigh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" customFormat="1" ht="15" customHeigh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" customFormat="1" ht="1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46" customFormat="1" ht="15" customHeight="1" x14ac:dyDescent="0.25">
      <c r="A123" s="2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" customFormat="1" ht="15" customHeigh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" customFormat="1" ht="15" customHeigh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46" customFormat="1" ht="15" customHeight="1" x14ac:dyDescent="0.25">
      <c r="A126" s="2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" customFormat="1" ht="15" customHeight="1" x14ac:dyDescent="0.2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" customFormat="1" ht="15" customHeight="1" x14ac:dyDescent="0.2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46" customFormat="1" ht="15" customHeight="1" x14ac:dyDescent="0.25">
      <c r="A129" s="2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" customFormat="1" ht="15" customHeigh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" customFormat="1" ht="15" customHeigh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46" customFormat="1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32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32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32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32" ht="15" customHeight="1" x14ac:dyDescent="0.25">
      <c r="B137"/>
      <c r="C137"/>
      <c r="D137"/>
      <c r="E137"/>
      <c r="F137"/>
      <c r="G137"/>
      <c r="H137"/>
      <c r="I137"/>
    </row>
    <row r="138" spans="1:32" ht="15" customHeight="1" x14ac:dyDescent="0.25">
      <c r="B138"/>
      <c r="C138"/>
      <c r="D138"/>
      <c r="E138"/>
      <c r="F138"/>
      <c r="G138"/>
      <c r="H138"/>
      <c r="I138"/>
    </row>
    <row r="139" spans="1:32" ht="15" customHeight="1" x14ac:dyDescent="0.25">
      <c r="B139"/>
      <c r="C139"/>
      <c r="D139"/>
      <c r="E139"/>
      <c r="F139"/>
      <c r="G139"/>
      <c r="H139"/>
      <c r="I139"/>
    </row>
    <row r="140" spans="1:32" ht="15" customHeight="1" x14ac:dyDescent="0.25">
      <c r="B140"/>
      <c r="C140"/>
      <c r="D140"/>
      <c r="E140"/>
      <c r="F140"/>
      <c r="G140"/>
      <c r="H140"/>
      <c r="I140"/>
    </row>
    <row r="141" spans="1:32" ht="15" customHeight="1" x14ac:dyDescent="0.25">
      <c r="B141"/>
      <c r="C141"/>
      <c r="D141"/>
      <c r="E141"/>
      <c r="F141"/>
      <c r="G141"/>
      <c r="H141"/>
      <c r="I141"/>
    </row>
    <row r="142" spans="1:32" ht="15" customHeight="1" x14ac:dyDescent="0.25">
      <c r="B142"/>
      <c r="C142"/>
      <c r="D142"/>
      <c r="E142"/>
      <c r="F142"/>
      <c r="G142"/>
      <c r="H142"/>
      <c r="I142"/>
    </row>
    <row r="143" spans="1:32" ht="15" customHeight="1" x14ac:dyDescent="0.25">
      <c r="B143"/>
      <c r="C143"/>
      <c r="D143"/>
      <c r="E143"/>
      <c r="F143"/>
      <c r="G143"/>
      <c r="H143"/>
      <c r="I143"/>
    </row>
    <row r="144" spans="1:32" ht="15" customHeight="1" x14ac:dyDescent="0.25">
      <c r="B144"/>
      <c r="C144"/>
      <c r="D144"/>
      <c r="E144"/>
      <c r="F144"/>
      <c r="G144"/>
      <c r="H144"/>
      <c r="I144"/>
    </row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spans="2:9" ht="15" customHeight="1" x14ac:dyDescent="0.25">
      <c r="B177"/>
      <c r="C177"/>
      <c r="D177"/>
      <c r="E177"/>
      <c r="F177"/>
      <c r="G177"/>
      <c r="H177"/>
      <c r="I177"/>
    </row>
    <row r="178" spans="2:9" ht="15" customHeight="1" x14ac:dyDescent="0.25">
      <c r="B178"/>
      <c r="C178"/>
      <c r="D178"/>
      <c r="E178"/>
      <c r="F178"/>
      <c r="G178"/>
      <c r="H178"/>
      <c r="I178"/>
    </row>
    <row r="179" spans="2:9" ht="15" customHeight="1" x14ac:dyDescent="0.25">
      <c r="B179"/>
      <c r="C179"/>
      <c r="D179"/>
      <c r="E179"/>
      <c r="F179"/>
      <c r="G179"/>
      <c r="H179"/>
      <c r="I179"/>
    </row>
    <row r="180" spans="2:9" ht="15" customHeight="1" x14ac:dyDescent="0.25">
      <c r="B180"/>
      <c r="C180"/>
      <c r="D180"/>
      <c r="E180"/>
      <c r="F180"/>
      <c r="G180"/>
      <c r="H180"/>
      <c r="I180"/>
    </row>
    <row r="181" spans="2:9" ht="15" customHeight="1" x14ac:dyDescent="0.25">
      <c r="B181"/>
      <c r="C181"/>
      <c r="D181"/>
      <c r="E181"/>
      <c r="F181"/>
      <c r="G181"/>
      <c r="H181"/>
      <c r="I181"/>
    </row>
    <row r="182" spans="2:9" ht="15" customHeight="1" x14ac:dyDescent="0.25">
      <c r="B182"/>
      <c r="C182"/>
      <c r="D182"/>
      <c r="E182"/>
      <c r="F182"/>
      <c r="G182"/>
      <c r="H182"/>
      <c r="I182"/>
    </row>
    <row r="183" spans="2:9" ht="15" customHeight="1" x14ac:dyDescent="0.25">
      <c r="B183"/>
      <c r="C183"/>
      <c r="D183"/>
      <c r="E183"/>
      <c r="F183"/>
      <c r="G183"/>
      <c r="H183"/>
      <c r="I183"/>
    </row>
    <row r="184" spans="2:9" ht="15" customHeight="1" x14ac:dyDescent="0.25">
      <c r="B184"/>
      <c r="C184"/>
      <c r="D184"/>
      <c r="E184"/>
      <c r="F184"/>
      <c r="G184"/>
      <c r="H184"/>
      <c r="I184"/>
    </row>
    <row r="185" spans="2:9" ht="15" customHeight="1" x14ac:dyDescent="0.25"/>
    <row r="186" spans="2:9" ht="15" customHeight="1" x14ac:dyDescent="0.25"/>
    <row r="187" spans="2:9" ht="15" customHeight="1" x14ac:dyDescent="0.25"/>
    <row r="188" spans="2:9" ht="15" customHeight="1" x14ac:dyDescent="0.25"/>
    <row r="189" spans="2:9" ht="15" customHeight="1" x14ac:dyDescent="0.25"/>
    <row r="190" spans="2:9" ht="15" customHeight="1" x14ac:dyDescent="0.25"/>
    <row r="191" spans="2:9" ht="15" customHeight="1" x14ac:dyDescent="0.25"/>
    <row r="192" spans="2:9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</sheetData>
  <sheetProtection selectLockedCells="1"/>
  <mergeCells count="86">
    <mergeCell ref="A79:I79"/>
    <mergeCell ref="L79:M80"/>
    <mergeCell ref="N79:AC80"/>
    <mergeCell ref="AD79:AE80"/>
    <mergeCell ref="D80:E80"/>
    <mergeCell ref="F80:G80"/>
    <mergeCell ref="H80:I80"/>
    <mergeCell ref="AH6:AJ6"/>
    <mergeCell ref="F20:G20"/>
    <mergeCell ref="H20:I20"/>
    <mergeCell ref="B20:C20"/>
    <mergeCell ref="D20:E20"/>
    <mergeCell ref="A19:I19"/>
    <mergeCell ref="L19:M20"/>
    <mergeCell ref="N19:AC20"/>
    <mergeCell ref="AD19:AE20"/>
    <mergeCell ref="AH14:AM14"/>
    <mergeCell ref="L6:M7"/>
    <mergeCell ref="N6:AC7"/>
    <mergeCell ref="AD6:AE7"/>
    <mergeCell ref="B7:C7"/>
    <mergeCell ref="D7:E7"/>
    <mergeCell ref="F7:G7"/>
    <mergeCell ref="AH25:AJ25"/>
    <mergeCell ref="AH30:AJ30"/>
    <mergeCell ref="A64:I64"/>
    <mergeCell ref="L32:M33"/>
    <mergeCell ref="N32:AC33"/>
    <mergeCell ref="AD32:AE33"/>
    <mergeCell ref="B33:C33"/>
    <mergeCell ref="D33:E33"/>
    <mergeCell ref="F33:G33"/>
    <mergeCell ref="H33:I33"/>
    <mergeCell ref="A40:I40"/>
    <mergeCell ref="L40:M41"/>
    <mergeCell ref="N40:AC41"/>
    <mergeCell ref="AD40:AE41"/>
    <mergeCell ref="B41:C41"/>
    <mergeCell ref="B3:D3"/>
    <mergeCell ref="S54:AF54"/>
    <mergeCell ref="B54:D54"/>
    <mergeCell ref="L64:M65"/>
    <mergeCell ref="N64:AC65"/>
    <mergeCell ref="AD64:AE65"/>
    <mergeCell ref="B65:C65"/>
    <mergeCell ref="D65:E65"/>
    <mergeCell ref="F65:G65"/>
    <mergeCell ref="H65:I65"/>
    <mergeCell ref="S3:AF3"/>
    <mergeCell ref="D41:E41"/>
    <mergeCell ref="F41:G41"/>
    <mergeCell ref="H41:I41"/>
    <mergeCell ref="A32:I32"/>
    <mergeCell ref="A6:I6"/>
    <mergeCell ref="H7:I7"/>
    <mergeCell ref="A87:I87"/>
    <mergeCell ref="L87:M88"/>
    <mergeCell ref="N87:AC88"/>
    <mergeCell ref="AD87:AE88"/>
    <mergeCell ref="B88:C88"/>
    <mergeCell ref="D88:E88"/>
    <mergeCell ref="F88:G88"/>
    <mergeCell ref="H88:I88"/>
    <mergeCell ref="A75:I75"/>
    <mergeCell ref="L75:M76"/>
    <mergeCell ref="N75:AC76"/>
    <mergeCell ref="AD75:AE76"/>
    <mergeCell ref="D76:E76"/>
    <mergeCell ref="F76:G76"/>
    <mergeCell ref="H76:I76"/>
    <mergeCell ref="S4:AF4"/>
    <mergeCell ref="H4:R4"/>
    <mergeCell ref="B95:D95"/>
    <mergeCell ref="H95:Z95"/>
    <mergeCell ref="B96:D96"/>
    <mergeCell ref="H96:Z96"/>
    <mergeCell ref="S55:AF55"/>
    <mergeCell ref="H55:R55"/>
    <mergeCell ref="A57:I57"/>
    <mergeCell ref="L57:M58"/>
    <mergeCell ref="N57:AC58"/>
    <mergeCell ref="AD57:AE58"/>
    <mergeCell ref="B58:C58"/>
    <mergeCell ref="D58:E58"/>
    <mergeCell ref="F58:G58"/>
    <mergeCell ref="H58:I58"/>
  </mergeCells>
  <phoneticPr fontId="4" type="noConversion"/>
  <conditionalFormatting sqref="L40:S42">
    <cfRule type="colorScale" priority="349">
      <colorScale>
        <cfvo type="percent" val="0"/>
        <cfvo type="percent" val="100"/>
        <color rgb="FFFF7128"/>
        <color rgb="FFFFEF9C"/>
      </colorScale>
    </cfRule>
  </conditionalFormatting>
  <conditionalFormatting sqref="T40:T42">
    <cfRule type="colorScale" priority="348">
      <colorScale>
        <cfvo type="percent" val="0"/>
        <cfvo type="percent" val="100"/>
        <color rgb="FFFF7128"/>
        <color rgb="FFFFEF9C"/>
      </colorScale>
    </cfRule>
  </conditionalFormatting>
  <conditionalFormatting sqref="U40:AB42">
    <cfRule type="colorScale" priority="347">
      <colorScale>
        <cfvo type="percent" val="0"/>
        <cfvo type="percent" val="100"/>
        <color rgb="FFFF7128"/>
        <color rgb="FFFFEF9C"/>
      </colorScale>
    </cfRule>
  </conditionalFormatting>
  <conditionalFormatting sqref="AC40:AD42">
    <cfRule type="colorScale" priority="346">
      <colorScale>
        <cfvo type="percent" val="0"/>
        <cfvo type="percent" val="100"/>
        <color rgb="FFFF7128"/>
        <color rgb="FFFFEF9C"/>
      </colorScale>
    </cfRule>
  </conditionalFormatting>
  <conditionalFormatting sqref="N40 L40">
    <cfRule type="colorScale" priority="345">
      <colorScale>
        <cfvo type="percent" val="0"/>
        <cfvo type="percent" val="100"/>
        <color rgb="FFFF7128"/>
        <color rgb="FFFFEF9C"/>
      </colorScale>
    </cfRule>
  </conditionalFormatting>
  <conditionalFormatting sqref="AD40">
    <cfRule type="colorScale" priority="344">
      <colorScale>
        <cfvo type="percent" val="0"/>
        <cfvo type="percent" val="100"/>
        <color rgb="FFFF7128"/>
        <color rgb="FFFFEF9C"/>
      </colorScale>
    </cfRule>
  </conditionalFormatting>
  <conditionalFormatting sqref="L40:L42">
    <cfRule type="colorScale" priority="339">
      <colorScale>
        <cfvo type="percent" val="0"/>
        <cfvo type="percent" val="100"/>
        <color rgb="FFFF7128"/>
        <color rgb="FFFFEF9C"/>
      </colorScale>
    </cfRule>
  </conditionalFormatting>
  <conditionalFormatting sqref="M40:T42">
    <cfRule type="colorScale" priority="338">
      <colorScale>
        <cfvo type="percent" val="0"/>
        <cfvo type="percent" val="100"/>
        <color rgb="FFFF7128"/>
        <color rgb="FFFFEF9C"/>
      </colorScale>
    </cfRule>
  </conditionalFormatting>
  <conditionalFormatting sqref="U40:U42">
    <cfRule type="colorScale" priority="337">
      <colorScale>
        <cfvo type="percent" val="0"/>
        <cfvo type="percent" val="100"/>
        <color rgb="FFFF7128"/>
        <color rgb="FFFFEF9C"/>
      </colorScale>
    </cfRule>
  </conditionalFormatting>
  <conditionalFormatting sqref="V40:AC42">
    <cfRule type="colorScale" priority="336">
      <colorScale>
        <cfvo type="percent" val="0"/>
        <cfvo type="percent" val="100"/>
        <color rgb="FFFF7128"/>
        <color rgb="FFFFEF9C"/>
      </colorScale>
    </cfRule>
  </conditionalFormatting>
  <conditionalFormatting sqref="AD40:AE42">
    <cfRule type="colorScale" priority="335">
      <colorScale>
        <cfvo type="percent" val="0"/>
        <cfvo type="percent" val="100"/>
        <color rgb="FFFF7128"/>
        <color rgb="FFFFEF9C"/>
      </colorScale>
    </cfRule>
  </conditionalFormatting>
  <conditionalFormatting sqref="L42:S42">
    <cfRule type="colorScale" priority="334">
      <colorScale>
        <cfvo type="percent" val="0"/>
        <cfvo type="percent" val="100"/>
        <color rgb="FFFF7128"/>
        <color rgb="FFFFEF9C"/>
      </colorScale>
    </cfRule>
  </conditionalFormatting>
  <conditionalFormatting sqref="T42">
    <cfRule type="colorScale" priority="333">
      <colorScale>
        <cfvo type="percent" val="0"/>
        <cfvo type="percent" val="100"/>
        <color rgb="FFFF7128"/>
        <color rgb="FFFFEF9C"/>
      </colorScale>
    </cfRule>
  </conditionalFormatting>
  <conditionalFormatting sqref="U42:AB42">
    <cfRule type="colorScale" priority="332">
      <colorScale>
        <cfvo type="percent" val="0"/>
        <cfvo type="percent" val="100"/>
        <color rgb="FFFF7128"/>
        <color rgb="FFFFEF9C"/>
      </colorScale>
    </cfRule>
  </conditionalFormatting>
  <conditionalFormatting sqref="AC42:AD42">
    <cfRule type="colorScale" priority="331">
      <colorScale>
        <cfvo type="percent" val="0"/>
        <cfvo type="percent" val="100"/>
        <color rgb="FFFF7128"/>
        <color rgb="FFFFEF9C"/>
      </colorScale>
    </cfRule>
  </conditionalFormatting>
  <conditionalFormatting sqref="L42">
    <cfRule type="colorScale" priority="330">
      <colorScale>
        <cfvo type="percent" val="0"/>
        <cfvo type="percent" val="100"/>
        <color rgb="FFFF7128"/>
        <color rgb="FFFFEF9C"/>
      </colorScale>
    </cfRule>
  </conditionalFormatting>
  <conditionalFormatting sqref="M42:T42">
    <cfRule type="colorScale" priority="329">
      <colorScale>
        <cfvo type="percent" val="0"/>
        <cfvo type="percent" val="100"/>
        <color rgb="FFFF7128"/>
        <color rgb="FFFFEF9C"/>
      </colorScale>
    </cfRule>
  </conditionalFormatting>
  <conditionalFormatting sqref="U42">
    <cfRule type="colorScale" priority="328">
      <colorScale>
        <cfvo type="percent" val="0"/>
        <cfvo type="percent" val="100"/>
        <color rgb="FFFF7128"/>
        <color rgb="FFFFEF9C"/>
      </colorScale>
    </cfRule>
  </conditionalFormatting>
  <conditionalFormatting sqref="V42:AC42">
    <cfRule type="colorScale" priority="327">
      <colorScale>
        <cfvo type="percent" val="0"/>
        <cfvo type="percent" val="100"/>
        <color rgb="FFFF7128"/>
        <color rgb="FFFFEF9C"/>
      </colorScale>
    </cfRule>
  </conditionalFormatting>
  <conditionalFormatting sqref="AD42:AE42">
    <cfRule type="colorScale" priority="326">
      <colorScale>
        <cfvo type="percent" val="0"/>
        <cfvo type="percent" val="100"/>
        <color rgb="FFFF7128"/>
        <color rgb="FFFFEF9C"/>
      </colorScale>
    </cfRule>
  </conditionalFormatting>
  <conditionalFormatting sqref="L64:S64">
    <cfRule type="colorScale" priority="301">
      <colorScale>
        <cfvo type="percent" val="0"/>
        <cfvo type="percent" val="100"/>
        <color rgb="FFFF7128"/>
        <color rgb="FFFFEF9C"/>
      </colorScale>
    </cfRule>
  </conditionalFormatting>
  <conditionalFormatting sqref="T64">
    <cfRule type="colorScale" priority="300">
      <colorScale>
        <cfvo type="percent" val="0"/>
        <cfvo type="percent" val="100"/>
        <color rgb="FFFF7128"/>
        <color rgb="FFFFEF9C"/>
      </colorScale>
    </cfRule>
  </conditionalFormatting>
  <conditionalFormatting sqref="U64:AB64">
    <cfRule type="colorScale" priority="299">
      <colorScale>
        <cfvo type="percent" val="0"/>
        <cfvo type="percent" val="100"/>
        <color rgb="FFFF7128"/>
        <color rgb="FFFFEF9C"/>
      </colorScale>
    </cfRule>
  </conditionalFormatting>
  <conditionalFormatting sqref="AC64:AD64">
    <cfRule type="colorScale" priority="298">
      <colorScale>
        <cfvo type="percent" val="0"/>
        <cfvo type="percent" val="100"/>
        <color rgb="FFFF7128"/>
        <color rgb="FFFFEF9C"/>
      </colorScale>
    </cfRule>
  </conditionalFormatting>
  <conditionalFormatting sqref="L71:S71">
    <cfRule type="colorScale" priority="297">
      <colorScale>
        <cfvo type="percent" val="0"/>
        <cfvo type="percent" val="100"/>
        <color rgb="FFFF7128"/>
        <color rgb="FFFFEF9C"/>
      </colorScale>
    </cfRule>
  </conditionalFormatting>
  <conditionalFormatting sqref="T71">
    <cfRule type="colorScale" priority="296">
      <colorScale>
        <cfvo type="percent" val="0"/>
        <cfvo type="percent" val="100"/>
        <color rgb="FFFF7128"/>
        <color rgb="FFFFEF9C"/>
      </colorScale>
    </cfRule>
  </conditionalFormatting>
  <conditionalFormatting sqref="U71:AB71">
    <cfRule type="colorScale" priority="295">
      <colorScale>
        <cfvo type="percent" val="0"/>
        <cfvo type="percent" val="100"/>
        <color rgb="FFFF7128"/>
        <color rgb="FFFFEF9C"/>
      </colorScale>
    </cfRule>
  </conditionalFormatting>
  <conditionalFormatting sqref="AC71:AD71">
    <cfRule type="colorScale" priority="294">
      <colorScale>
        <cfvo type="percent" val="0"/>
        <cfvo type="percent" val="100"/>
        <color rgb="FFFF7128"/>
        <color rgb="FFFFEF9C"/>
      </colorScale>
    </cfRule>
  </conditionalFormatting>
  <conditionalFormatting sqref="L71">
    <cfRule type="colorScale" priority="293">
      <colorScale>
        <cfvo type="percent" val="0"/>
        <cfvo type="percent" val="100"/>
        <color rgb="FFFF7128"/>
        <color rgb="FFFFEF9C"/>
      </colorScale>
    </cfRule>
  </conditionalFormatting>
  <conditionalFormatting sqref="M71:T71">
    <cfRule type="colorScale" priority="292">
      <colorScale>
        <cfvo type="percent" val="0"/>
        <cfvo type="percent" val="100"/>
        <color rgb="FFFF7128"/>
        <color rgb="FFFFEF9C"/>
      </colorScale>
    </cfRule>
  </conditionalFormatting>
  <conditionalFormatting sqref="U71">
    <cfRule type="colorScale" priority="291">
      <colorScale>
        <cfvo type="percent" val="0"/>
        <cfvo type="percent" val="100"/>
        <color rgb="FFFF7128"/>
        <color rgb="FFFFEF9C"/>
      </colorScale>
    </cfRule>
  </conditionalFormatting>
  <conditionalFormatting sqref="V71:AC71">
    <cfRule type="colorScale" priority="290">
      <colorScale>
        <cfvo type="percent" val="0"/>
        <cfvo type="percent" val="100"/>
        <color rgb="FFFF7128"/>
        <color rgb="FFFFEF9C"/>
      </colorScale>
    </cfRule>
  </conditionalFormatting>
  <conditionalFormatting sqref="AD71:AE71">
    <cfRule type="colorScale" priority="289">
      <colorScale>
        <cfvo type="percent" val="0"/>
        <cfvo type="percent" val="100"/>
        <color rgb="FFFF7128"/>
        <color rgb="FFFFEF9C"/>
      </colorScale>
    </cfRule>
  </conditionalFormatting>
  <conditionalFormatting sqref="L89">
    <cfRule type="colorScale" priority="167">
      <colorScale>
        <cfvo type="percent" val="0"/>
        <cfvo type="percent" val="100"/>
        <color rgb="FFFF7128"/>
        <color rgb="FFFFEF9C"/>
      </colorScale>
    </cfRule>
  </conditionalFormatting>
  <conditionalFormatting sqref="M89:T89">
    <cfRule type="colorScale" priority="168">
      <colorScale>
        <cfvo type="percent" val="0"/>
        <cfvo type="percent" val="100"/>
        <color rgb="FFFF7128"/>
        <color rgb="FFFFEF9C"/>
      </colorScale>
    </cfRule>
  </conditionalFormatting>
  <conditionalFormatting sqref="U89">
    <cfRule type="colorScale" priority="169">
      <colorScale>
        <cfvo type="percent" val="0"/>
        <cfvo type="percent" val="100"/>
        <color rgb="FFFF7128"/>
        <color rgb="FFFFEF9C"/>
      </colorScale>
    </cfRule>
  </conditionalFormatting>
  <conditionalFormatting sqref="V89:AC89">
    <cfRule type="colorScale" priority="170">
      <colorScale>
        <cfvo type="percent" val="0"/>
        <cfvo type="percent" val="100"/>
        <color rgb="FFFF7128"/>
        <color rgb="FFFFEF9C"/>
      </colorScale>
    </cfRule>
  </conditionalFormatting>
  <conditionalFormatting sqref="AD89:AE89">
    <cfRule type="colorScale" priority="171">
      <colorScale>
        <cfvo type="percent" val="0"/>
        <cfvo type="percent" val="100"/>
        <color rgb="FFFF7128"/>
        <color rgb="FFFFEF9C"/>
      </colorScale>
    </cfRule>
  </conditionalFormatting>
  <conditionalFormatting sqref="L89:S89">
    <cfRule type="colorScale" priority="172">
      <colorScale>
        <cfvo type="percent" val="0"/>
        <cfvo type="percent" val="100"/>
        <color rgb="FFFF7128"/>
        <color rgb="FFFFEF9C"/>
      </colorScale>
    </cfRule>
  </conditionalFormatting>
  <conditionalFormatting sqref="T89">
    <cfRule type="colorScale" priority="173">
      <colorScale>
        <cfvo type="percent" val="0"/>
        <cfvo type="percent" val="100"/>
        <color rgb="FFFF7128"/>
        <color rgb="FFFFEF9C"/>
      </colorScale>
    </cfRule>
  </conditionalFormatting>
  <conditionalFormatting sqref="U89:AB89">
    <cfRule type="colorScale" priority="174">
      <colorScale>
        <cfvo type="percent" val="0"/>
        <cfvo type="percent" val="100"/>
        <color rgb="FFFF7128"/>
        <color rgb="FFFFEF9C"/>
      </colorScale>
    </cfRule>
  </conditionalFormatting>
  <conditionalFormatting sqref="AC89:AD89">
    <cfRule type="colorScale" priority="175">
      <colorScale>
        <cfvo type="percent" val="0"/>
        <cfvo type="percent" val="100"/>
        <color rgb="FFFF7128"/>
        <color rgb="FFFFEF9C"/>
      </colorScale>
    </cfRule>
  </conditionalFormatting>
  <conditionalFormatting sqref="L8:L16">
    <cfRule type="colorScale" priority="5865">
      <colorScale>
        <cfvo type="percent" val="0"/>
        <cfvo type="percent" val="100"/>
        <color rgb="FFFF7128"/>
        <color rgb="FFFFEF9C"/>
      </colorScale>
    </cfRule>
  </conditionalFormatting>
  <conditionalFormatting sqref="M8:T16">
    <cfRule type="colorScale" priority="5866">
      <colorScale>
        <cfvo type="percent" val="0"/>
        <cfvo type="percent" val="100"/>
        <color rgb="FFFF7128"/>
        <color rgb="FFFFEF9C"/>
      </colorScale>
    </cfRule>
  </conditionalFormatting>
  <conditionalFormatting sqref="U8:U16">
    <cfRule type="colorScale" priority="5867">
      <colorScale>
        <cfvo type="percent" val="0"/>
        <cfvo type="percent" val="100"/>
        <color rgb="FFFF7128"/>
        <color rgb="FFFFEF9C"/>
      </colorScale>
    </cfRule>
  </conditionalFormatting>
  <conditionalFormatting sqref="V8:AC16">
    <cfRule type="colorScale" priority="5868">
      <colorScale>
        <cfvo type="percent" val="0"/>
        <cfvo type="percent" val="100"/>
        <color rgb="FFFF7128"/>
        <color rgb="FFFFEF9C"/>
      </colorScale>
    </cfRule>
  </conditionalFormatting>
  <conditionalFormatting sqref="AD8:AE16">
    <cfRule type="colorScale" priority="5869">
      <colorScale>
        <cfvo type="percent" val="0"/>
        <cfvo type="percent" val="100"/>
        <color rgb="FFFF7128"/>
        <color rgb="FFFFEF9C"/>
      </colorScale>
    </cfRule>
  </conditionalFormatting>
  <conditionalFormatting sqref="L8:S16">
    <cfRule type="colorScale" priority="5870">
      <colorScale>
        <cfvo type="percent" val="0"/>
        <cfvo type="percent" val="100"/>
        <color rgb="FFFF7128"/>
        <color rgb="FFFFEF9C"/>
      </colorScale>
    </cfRule>
  </conditionalFormatting>
  <conditionalFormatting sqref="T8:T16">
    <cfRule type="colorScale" priority="5871">
      <colorScale>
        <cfvo type="percent" val="0"/>
        <cfvo type="percent" val="100"/>
        <color rgb="FFFF7128"/>
        <color rgb="FFFFEF9C"/>
      </colorScale>
    </cfRule>
  </conditionalFormatting>
  <conditionalFormatting sqref="U8:AB16">
    <cfRule type="colorScale" priority="5872">
      <colorScale>
        <cfvo type="percent" val="0"/>
        <cfvo type="percent" val="100"/>
        <color rgb="FFFF7128"/>
        <color rgb="FFFFEF9C"/>
      </colorScale>
    </cfRule>
  </conditionalFormatting>
  <conditionalFormatting sqref="AC8:AD16">
    <cfRule type="colorScale" priority="5873">
      <colorScale>
        <cfvo type="percent" val="0"/>
        <cfvo type="percent" val="100"/>
        <color rgb="FFFF7128"/>
        <color rgb="FFFFEF9C"/>
      </colorScale>
    </cfRule>
  </conditionalFormatting>
  <conditionalFormatting sqref="L43:S43">
    <cfRule type="colorScale" priority="147">
      <colorScale>
        <cfvo type="percent" val="0"/>
        <cfvo type="percent" val="100"/>
        <color rgb="FFFF7128"/>
        <color rgb="FFFFEF9C"/>
      </colorScale>
    </cfRule>
  </conditionalFormatting>
  <conditionalFormatting sqref="T43">
    <cfRule type="colorScale" priority="146">
      <colorScale>
        <cfvo type="percent" val="0"/>
        <cfvo type="percent" val="100"/>
        <color rgb="FFFF7128"/>
        <color rgb="FFFFEF9C"/>
      </colorScale>
    </cfRule>
  </conditionalFormatting>
  <conditionalFormatting sqref="U43:AB43">
    <cfRule type="colorScale" priority="145">
      <colorScale>
        <cfvo type="percent" val="0"/>
        <cfvo type="percent" val="100"/>
        <color rgb="FFFF7128"/>
        <color rgb="FFFFEF9C"/>
      </colorScale>
    </cfRule>
  </conditionalFormatting>
  <conditionalFormatting sqref="AC43:AD43">
    <cfRule type="colorScale" priority="144">
      <colorScale>
        <cfvo type="percent" val="0"/>
        <cfvo type="percent" val="100"/>
        <color rgb="FFFF7128"/>
        <color rgb="FFFFEF9C"/>
      </colorScale>
    </cfRule>
  </conditionalFormatting>
  <conditionalFormatting sqref="L43">
    <cfRule type="colorScale" priority="143">
      <colorScale>
        <cfvo type="percent" val="0"/>
        <cfvo type="percent" val="100"/>
        <color rgb="FFFF7128"/>
        <color rgb="FFFFEF9C"/>
      </colorScale>
    </cfRule>
  </conditionalFormatting>
  <conditionalFormatting sqref="M43:T43">
    <cfRule type="colorScale" priority="142">
      <colorScale>
        <cfvo type="percent" val="0"/>
        <cfvo type="percent" val="100"/>
        <color rgb="FFFF7128"/>
        <color rgb="FFFFEF9C"/>
      </colorScale>
    </cfRule>
  </conditionalFormatting>
  <conditionalFormatting sqref="U43">
    <cfRule type="colorScale" priority="141">
      <colorScale>
        <cfvo type="percent" val="0"/>
        <cfvo type="percent" val="100"/>
        <color rgb="FFFF7128"/>
        <color rgb="FFFFEF9C"/>
      </colorScale>
    </cfRule>
  </conditionalFormatting>
  <conditionalFormatting sqref="V43:AC43">
    <cfRule type="colorScale" priority="140">
      <colorScale>
        <cfvo type="percent" val="0"/>
        <cfvo type="percent" val="100"/>
        <color rgb="FFFF7128"/>
        <color rgb="FFFFEF9C"/>
      </colorScale>
    </cfRule>
  </conditionalFormatting>
  <conditionalFormatting sqref="AD43:AE43">
    <cfRule type="colorScale" priority="139">
      <colorScale>
        <cfvo type="percent" val="0"/>
        <cfvo type="percent" val="100"/>
        <color rgb="FFFF7128"/>
        <color rgb="FFFFEF9C"/>
      </colorScale>
    </cfRule>
  </conditionalFormatting>
  <conditionalFormatting sqref="L43:AE43">
    <cfRule type="colorScale" priority="157">
      <colorScale>
        <cfvo type="percent" val="0"/>
        <cfvo type="percent" val="100"/>
        <color rgb="FFFF7128"/>
        <color rgb="FFFFEF9C"/>
      </colorScale>
    </cfRule>
  </conditionalFormatting>
  <conditionalFormatting sqref="L44:S44">
    <cfRule type="colorScale" priority="119">
      <colorScale>
        <cfvo type="percent" val="0"/>
        <cfvo type="percent" val="100"/>
        <color rgb="FFFF7128"/>
        <color rgb="FFFFEF9C"/>
      </colorScale>
    </cfRule>
  </conditionalFormatting>
  <conditionalFormatting sqref="T44">
    <cfRule type="colorScale" priority="118">
      <colorScale>
        <cfvo type="percent" val="0"/>
        <cfvo type="percent" val="100"/>
        <color rgb="FFFF7128"/>
        <color rgb="FFFFEF9C"/>
      </colorScale>
    </cfRule>
  </conditionalFormatting>
  <conditionalFormatting sqref="U44:AB44">
    <cfRule type="colorScale" priority="117">
      <colorScale>
        <cfvo type="percent" val="0"/>
        <cfvo type="percent" val="100"/>
        <color rgb="FFFF7128"/>
        <color rgb="FFFFEF9C"/>
      </colorScale>
    </cfRule>
  </conditionalFormatting>
  <conditionalFormatting sqref="AC44:AD44">
    <cfRule type="colorScale" priority="116">
      <colorScale>
        <cfvo type="percent" val="0"/>
        <cfvo type="percent" val="100"/>
        <color rgb="FFFF7128"/>
        <color rgb="FFFFEF9C"/>
      </colorScale>
    </cfRule>
  </conditionalFormatting>
  <conditionalFormatting sqref="L44">
    <cfRule type="colorScale" priority="115">
      <colorScale>
        <cfvo type="percent" val="0"/>
        <cfvo type="percent" val="100"/>
        <color rgb="FFFF7128"/>
        <color rgb="FFFFEF9C"/>
      </colorScale>
    </cfRule>
  </conditionalFormatting>
  <conditionalFormatting sqref="M44:T44">
    <cfRule type="colorScale" priority="114">
      <colorScale>
        <cfvo type="percent" val="0"/>
        <cfvo type="percent" val="100"/>
        <color rgb="FFFF7128"/>
        <color rgb="FFFFEF9C"/>
      </colorScale>
    </cfRule>
  </conditionalFormatting>
  <conditionalFormatting sqref="U44">
    <cfRule type="colorScale" priority="113">
      <colorScale>
        <cfvo type="percent" val="0"/>
        <cfvo type="percent" val="100"/>
        <color rgb="FFFF7128"/>
        <color rgb="FFFFEF9C"/>
      </colorScale>
    </cfRule>
  </conditionalFormatting>
  <conditionalFormatting sqref="V44:AC44">
    <cfRule type="colorScale" priority="112">
      <colorScale>
        <cfvo type="percent" val="0"/>
        <cfvo type="percent" val="100"/>
        <color rgb="FFFF7128"/>
        <color rgb="FFFFEF9C"/>
      </colorScale>
    </cfRule>
  </conditionalFormatting>
  <conditionalFormatting sqref="AD44:AE44">
    <cfRule type="colorScale" priority="111">
      <colorScale>
        <cfvo type="percent" val="0"/>
        <cfvo type="percent" val="100"/>
        <color rgb="FFFF7128"/>
        <color rgb="FFFFEF9C"/>
      </colorScale>
    </cfRule>
  </conditionalFormatting>
  <conditionalFormatting sqref="L44:AE44">
    <cfRule type="colorScale" priority="129">
      <colorScale>
        <cfvo type="percent" val="0"/>
        <cfvo type="percent" val="100"/>
        <color rgb="FFFF7128"/>
        <color rgb="FFFFEF9C"/>
      </colorScale>
    </cfRule>
  </conditionalFormatting>
  <conditionalFormatting sqref="L67:S73">
    <cfRule type="colorScale" priority="5874">
      <colorScale>
        <cfvo type="percent" val="0"/>
        <cfvo type="percent" val="100"/>
        <color rgb="FFFF7128"/>
        <color rgb="FFFFEF9C"/>
      </colorScale>
    </cfRule>
  </conditionalFormatting>
  <conditionalFormatting sqref="T67:T73">
    <cfRule type="colorScale" priority="5875">
      <colorScale>
        <cfvo type="percent" val="0"/>
        <cfvo type="percent" val="100"/>
        <color rgb="FFFF7128"/>
        <color rgb="FFFFEF9C"/>
      </colorScale>
    </cfRule>
  </conditionalFormatting>
  <conditionalFormatting sqref="U67:AB73">
    <cfRule type="colorScale" priority="5876">
      <colorScale>
        <cfvo type="percent" val="0"/>
        <cfvo type="percent" val="100"/>
        <color rgb="FFFF7128"/>
        <color rgb="FFFFEF9C"/>
      </colorScale>
    </cfRule>
  </conditionalFormatting>
  <conditionalFormatting sqref="AC67:AD73">
    <cfRule type="colorScale" priority="5877">
      <colorScale>
        <cfvo type="percent" val="0"/>
        <cfvo type="percent" val="100"/>
        <color rgb="FFFF7128"/>
        <color rgb="FFFFEF9C"/>
      </colorScale>
    </cfRule>
  </conditionalFormatting>
  <conditionalFormatting sqref="L67:L73">
    <cfRule type="colorScale" priority="5878">
      <colorScale>
        <cfvo type="percent" val="0"/>
        <cfvo type="percent" val="100"/>
        <color rgb="FFFF7128"/>
        <color rgb="FFFFEF9C"/>
      </colorScale>
    </cfRule>
  </conditionalFormatting>
  <conditionalFormatting sqref="M67:T73">
    <cfRule type="colorScale" priority="5879">
      <colorScale>
        <cfvo type="percent" val="0"/>
        <cfvo type="percent" val="100"/>
        <color rgb="FFFF7128"/>
        <color rgb="FFFFEF9C"/>
      </colorScale>
    </cfRule>
  </conditionalFormatting>
  <conditionalFormatting sqref="U67:U73">
    <cfRule type="colorScale" priority="5880">
      <colorScale>
        <cfvo type="percent" val="0"/>
        <cfvo type="percent" val="100"/>
        <color rgb="FFFF7128"/>
        <color rgb="FFFFEF9C"/>
      </colorScale>
    </cfRule>
  </conditionalFormatting>
  <conditionalFormatting sqref="V67:AC73">
    <cfRule type="colorScale" priority="5881">
      <colorScale>
        <cfvo type="percent" val="0"/>
        <cfvo type="percent" val="100"/>
        <color rgb="FFFF7128"/>
        <color rgb="FFFFEF9C"/>
      </colorScale>
    </cfRule>
  </conditionalFormatting>
  <conditionalFormatting sqref="AD67:AE73">
    <cfRule type="colorScale" priority="5882">
      <colorScale>
        <cfvo type="percent" val="0"/>
        <cfvo type="percent" val="100"/>
        <color rgb="FFFF7128"/>
        <color rgb="FFFFEF9C"/>
      </colorScale>
    </cfRule>
  </conditionalFormatting>
  <conditionalFormatting sqref="L66">
    <cfRule type="colorScale" priority="84">
      <colorScale>
        <cfvo type="percent" val="0"/>
        <cfvo type="percent" val="100"/>
        <color rgb="FFFF7128"/>
        <color rgb="FFFFEF9C"/>
      </colorScale>
    </cfRule>
  </conditionalFormatting>
  <conditionalFormatting sqref="M66:T66">
    <cfRule type="colorScale" priority="85">
      <colorScale>
        <cfvo type="percent" val="0"/>
        <cfvo type="percent" val="100"/>
        <color rgb="FFFF7128"/>
        <color rgb="FFFFEF9C"/>
      </colorScale>
    </cfRule>
  </conditionalFormatting>
  <conditionalFormatting sqref="U66">
    <cfRule type="colorScale" priority="86">
      <colorScale>
        <cfvo type="percent" val="0"/>
        <cfvo type="percent" val="100"/>
        <color rgb="FFFF7128"/>
        <color rgb="FFFFEF9C"/>
      </colorScale>
    </cfRule>
  </conditionalFormatting>
  <conditionalFormatting sqref="V66:AC66">
    <cfRule type="colorScale" priority="87">
      <colorScale>
        <cfvo type="percent" val="0"/>
        <cfvo type="percent" val="100"/>
        <color rgb="FFFF7128"/>
        <color rgb="FFFFEF9C"/>
      </colorScale>
    </cfRule>
  </conditionalFormatting>
  <conditionalFormatting sqref="AD66:AE66">
    <cfRule type="colorScale" priority="88">
      <colorScale>
        <cfvo type="percent" val="0"/>
        <cfvo type="percent" val="100"/>
        <color rgb="FFFF7128"/>
        <color rgb="FFFFEF9C"/>
      </colorScale>
    </cfRule>
  </conditionalFormatting>
  <conditionalFormatting sqref="L66:S66">
    <cfRule type="colorScale" priority="89">
      <colorScale>
        <cfvo type="percent" val="0"/>
        <cfvo type="percent" val="100"/>
        <color rgb="FFFF7128"/>
        <color rgb="FFFFEF9C"/>
      </colorScale>
    </cfRule>
  </conditionalFormatting>
  <conditionalFormatting sqref="T66">
    <cfRule type="colorScale" priority="90">
      <colorScale>
        <cfvo type="percent" val="0"/>
        <cfvo type="percent" val="100"/>
        <color rgb="FFFF7128"/>
        <color rgb="FFFFEF9C"/>
      </colorScale>
    </cfRule>
  </conditionalFormatting>
  <conditionalFormatting sqref="U66:AB66">
    <cfRule type="colorScale" priority="91">
      <colorScale>
        <cfvo type="percent" val="0"/>
        <cfvo type="percent" val="100"/>
        <color rgb="FFFF7128"/>
        <color rgb="FFFFEF9C"/>
      </colorScale>
    </cfRule>
  </conditionalFormatting>
  <conditionalFormatting sqref="AC66:AD66">
    <cfRule type="colorScale" priority="92">
      <colorScale>
        <cfvo type="percent" val="0"/>
        <cfvo type="percent" val="100"/>
        <color rgb="FFFF7128"/>
        <color rgb="FFFFEF9C"/>
      </colorScale>
    </cfRule>
  </conditionalFormatting>
  <conditionalFormatting sqref="L57 N57">
    <cfRule type="colorScale" priority="47">
      <colorScale>
        <cfvo type="percent" val="0"/>
        <cfvo type="percent" val="100"/>
        <color rgb="FFFF7128"/>
        <color rgb="FFFFEF9C"/>
      </colorScale>
    </cfRule>
  </conditionalFormatting>
  <conditionalFormatting sqref="AD57">
    <cfRule type="colorScale" priority="46">
      <colorScale>
        <cfvo type="percent" val="0"/>
        <cfvo type="percent" val="100"/>
        <color rgb="FFFF7128"/>
        <color rgb="FFFFEF9C"/>
      </colorScale>
    </cfRule>
  </conditionalFormatting>
  <conditionalFormatting sqref="L57:S62">
    <cfRule type="colorScale" priority="48">
      <colorScale>
        <cfvo type="percent" val="0"/>
        <cfvo type="percent" val="100"/>
        <color rgb="FFFF7128"/>
        <color rgb="FFFFEF9C"/>
      </colorScale>
    </cfRule>
  </conditionalFormatting>
  <conditionalFormatting sqref="T57:T62">
    <cfRule type="colorScale" priority="49">
      <colorScale>
        <cfvo type="percent" val="0"/>
        <cfvo type="percent" val="100"/>
        <color rgb="FFFF7128"/>
        <color rgb="FFFFEF9C"/>
      </colorScale>
    </cfRule>
  </conditionalFormatting>
  <conditionalFormatting sqref="U57:AB62">
    <cfRule type="colorScale" priority="50">
      <colorScale>
        <cfvo type="percent" val="0"/>
        <cfvo type="percent" val="100"/>
        <color rgb="FFFF7128"/>
        <color rgb="FFFFEF9C"/>
      </colorScale>
    </cfRule>
  </conditionalFormatting>
  <conditionalFormatting sqref="AC57:AD62">
    <cfRule type="colorScale" priority="51">
      <colorScale>
        <cfvo type="percent" val="0"/>
        <cfvo type="percent" val="100"/>
        <color rgb="FFFF7128"/>
        <color rgb="FFFFEF9C"/>
      </colorScale>
    </cfRule>
  </conditionalFormatting>
  <conditionalFormatting sqref="L57:L62">
    <cfRule type="colorScale" priority="52">
      <colorScale>
        <cfvo type="percent" val="0"/>
        <cfvo type="percent" val="100"/>
        <color rgb="FFFF7128"/>
        <color rgb="FFFFEF9C"/>
      </colorScale>
    </cfRule>
  </conditionalFormatting>
  <conditionalFormatting sqref="M57:T62">
    <cfRule type="colorScale" priority="53">
      <colorScale>
        <cfvo type="percent" val="0"/>
        <cfvo type="percent" val="100"/>
        <color rgb="FFFF7128"/>
        <color rgb="FFFFEF9C"/>
      </colorScale>
    </cfRule>
  </conditionalFormatting>
  <conditionalFormatting sqref="U57:U62">
    <cfRule type="colorScale" priority="54">
      <colorScale>
        <cfvo type="percent" val="0"/>
        <cfvo type="percent" val="100"/>
        <color rgb="FFFF7128"/>
        <color rgb="FFFFEF9C"/>
      </colorScale>
    </cfRule>
  </conditionalFormatting>
  <conditionalFormatting sqref="V57:AC62">
    <cfRule type="colorScale" priority="55">
      <colorScale>
        <cfvo type="percent" val="0"/>
        <cfvo type="percent" val="100"/>
        <color rgb="FFFF7128"/>
        <color rgb="FFFFEF9C"/>
      </colorScale>
    </cfRule>
  </conditionalFormatting>
  <conditionalFormatting sqref="AD57:AE62">
    <cfRule type="colorScale" priority="56">
      <colorScale>
        <cfvo type="percent" val="0"/>
        <cfvo type="percent" val="100"/>
        <color rgb="FFFF7128"/>
        <color rgb="FFFFEF9C"/>
      </colorScale>
    </cfRule>
  </conditionalFormatting>
  <conditionalFormatting sqref="L59:S62">
    <cfRule type="colorScale" priority="66">
      <colorScale>
        <cfvo type="percent" val="0"/>
        <cfvo type="percent" val="100"/>
        <color rgb="FFFF7128"/>
        <color rgb="FFFFEF9C"/>
      </colorScale>
    </cfRule>
  </conditionalFormatting>
  <conditionalFormatting sqref="T59:T62">
    <cfRule type="colorScale" priority="67">
      <colorScale>
        <cfvo type="percent" val="0"/>
        <cfvo type="percent" val="100"/>
        <color rgb="FFFF7128"/>
        <color rgb="FFFFEF9C"/>
      </colorScale>
    </cfRule>
  </conditionalFormatting>
  <conditionalFormatting sqref="U59:AB62">
    <cfRule type="colorScale" priority="68">
      <colorScale>
        <cfvo type="percent" val="0"/>
        <cfvo type="percent" val="100"/>
        <color rgb="FFFF7128"/>
        <color rgb="FFFFEF9C"/>
      </colorScale>
    </cfRule>
  </conditionalFormatting>
  <conditionalFormatting sqref="AC59:AD62">
    <cfRule type="colorScale" priority="69">
      <colorScale>
        <cfvo type="percent" val="0"/>
        <cfvo type="percent" val="100"/>
        <color rgb="FFFF7128"/>
        <color rgb="FFFFEF9C"/>
      </colorScale>
    </cfRule>
  </conditionalFormatting>
  <conditionalFormatting sqref="L59:L62">
    <cfRule type="colorScale" priority="70">
      <colorScale>
        <cfvo type="percent" val="0"/>
        <cfvo type="percent" val="100"/>
        <color rgb="FFFF7128"/>
        <color rgb="FFFFEF9C"/>
      </colorScale>
    </cfRule>
  </conditionalFormatting>
  <conditionalFormatting sqref="M59:T62">
    <cfRule type="colorScale" priority="71">
      <colorScale>
        <cfvo type="percent" val="0"/>
        <cfvo type="percent" val="100"/>
        <color rgb="FFFF7128"/>
        <color rgb="FFFFEF9C"/>
      </colorScale>
    </cfRule>
  </conditionalFormatting>
  <conditionalFormatting sqref="U59:U62">
    <cfRule type="colorScale" priority="72">
      <colorScale>
        <cfvo type="percent" val="0"/>
        <cfvo type="percent" val="100"/>
        <color rgb="FFFF7128"/>
        <color rgb="FFFFEF9C"/>
      </colorScale>
    </cfRule>
  </conditionalFormatting>
  <conditionalFormatting sqref="V59:AC62">
    <cfRule type="colorScale" priority="73">
      <colorScale>
        <cfvo type="percent" val="0"/>
        <cfvo type="percent" val="100"/>
        <color rgb="FFFF7128"/>
        <color rgb="FFFFEF9C"/>
      </colorScale>
    </cfRule>
  </conditionalFormatting>
  <conditionalFormatting sqref="AD59:AE62">
    <cfRule type="colorScale" priority="74">
      <colorScale>
        <cfvo type="percent" val="0"/>
        <cfvo type="percent" val="100"/>
        <color rgb="FFFF7128"/>
        <color rgb="FFFFEF9C"/>
      </colorScale>
    </cfRule>
  </conditionalFormatting>
  <conditionalFormatting sqref="L45:AE45 AR56:BI56 AR12:BI46 L32:AE42">
    <cfRule type="colorScale" priority="5913">
      <colorScale>
        <cfvo type="percent" val="0"/>
        <cfvo type="percent" val="100"/>
        <color rgb="FFFF7128"/>
        <color rgb="FFFFEF9C"/>
      </colorScale>
    </cfRule>
  </conditionalFormatting>
  <conditionalFormatting sqref="L97:S97">
    <cfRule type="colorScale" priority="6006">
      <colorScale>
        <cfvo type="percent" val="0"/>
        <cfvo type="percent" val="100"/>
        <color rgb="FFFF7128"/>
        <color rgb="FFFFEF9C"/>
      </colorScale>
    </cfRule>
  </conditionalFormatting>
  <conditionalFormatting sqref="T97">
    <cfRule type="colorScale" priority="6008">
      <colorScale>
        <cfvo type="percent" val="0"/>
        <cfvo type="percent" val="100"/>
        <color rgb="FFFF7128"/>
        <color rgb="FFFFEF9C"/>
      </colorScale>
    </cfRule>
  </conditionalFormatting>
  <conditionalFormatting sqref="U97:AB97">
    <cfRule type="colorScale" priority="6010">
      <colorScale>
        <cfvo type="percent" val="0"/>
        <cfvo type="percent" val="100"/>
        <color rgb="FFFF7128"/>
        <color rgb="FFFFEF9C"/>
      </colorScale>
    </cfRule>
  </conditionalFormatting>
  <conditionalFormatting sqref="AC97:AD97">
    <cfRule type="colorScale" priority="6012">
      <colorScale>
        <cfvo type="percent" val="0"/>
        <cfvo type="percent" val="100"/>
        <color rgb="FFFF7128"/>
        <color rgb="FFFFEF9C"/>
      </colorScale>
    </cfRule>
  </conditionalFormatting>
  <conditionalFormatting sqref="L97">
    <cfRule type="colorScale" priority="6014">
      <colorScale>
        <cfvo type="percent" val="0"/>
        <cfvo type="percent" val="100"/>
        <color rgb="FFFF7128"/>
        <color rgb="FFFFEF9C"/>
      </colorScale>
    </cfRule>
  </conditionalFormatting>
  <conditionalFormatting sqref="M97:T97">
    <cfRule type="colorScale" priority="6016">
      <colorScale>
        <cfvo type="percent" val="0"/>
        <cfvo type="percent" val="100"/>
        <color rgb="FFFF7128"/>
        <color rgb="FFFFEF9C"/>
      </colorScale>
    </cfRule>
  </conditionalFormatting>
  <conditionalFormatting sqref="U97">
    <cfRule type="colorScale" priority="6018">
      <colorScale>
        <cfvo type="percent" val="0"/>
        <cfvo type="percent" val="100"/>
        <color rgb="FFFF7128"/>
        <color rgb="FFFFEF9C"/>
      </colorScale>
    </cfRule>
  </conditionalFormatting>
  <conditionalFormatting sqref="V97:AC97">
    <cfRule type="colorScale" priority="6020">
      <colorScale>
        <cfvo type="percent" val="0"/>
        <cfvo type="percent" val="100"/>
        <color rgb="FFFF7128"/>
        <color rgb="FFFFEF9C"/>
      </colorScale>
    </cfRule>
  </conditionalFormatting>
  <conditionalFormatting sqref="AD97:AE97">
    <cfRule type="colorScale" priority="6022">
      <colorScale>
        <cfvo type="percent" val="0"/>
        <cfvo type="percent" val="100"/>
        <color rgb="FFFF7128"/>
        <color rgb="FFFFEF9C"/>
      </colorScale>
    </cfRule>
  </conditionalFormatting>
  <conditionalFormatting sqref="L32:L42 L45">
    <cfRule type="colorScale" priority="6023">
      <colorScale>
        <cfvo type="percent" val="0"/>
        <cfvo type="percent" val="100"/>
        <color rgb="FFFF7128"/>
        <color rgb="FFFFEF9C"/>
      </colorScale>
    </cfRule>
  </conditionalFormatting>
  <conditionalFormatting sqref="M45:T45 M32:T42">
    <cfRule type="colorScale" priority="6026">
      <colorScale>
        <cfvo type="percent" val="0"/>
        <cfvo type="percent" val="100"/>
        <color rgb="FFFF7128"/>
        <color rgb="FFFFEF9C"/>
      </colorScale>
    </cfRule>
  </conditionalFormatting>
  <conditionalFormatting sqref="U32:U42 U45">
    <cfRule type="colorScale" priority="6029">
      <colorScale>
        <cfvo type="percent" val="0"/>
        <cfvo type="percent" val="100"/>
        <color rgb="FFFF7128"/>
        <color rgb="FFFFEF9C"/>
      </colorScale>
    </cfRule>
  </conditionalFormatting>
  <conditionalFormatting sqref="V45:AC45 V32:AC42">
    <cfRule type="colorScale" priority="6032">
      <colorScale>
        <cfvo type="percent" val="0"/>
        <cfvo type="percent" val="100"/>
        <color rgb="FFFF7128"/>
        <color rgb="FFFFEF9C"/>
      </colorScale>
    </cfRule>
  </conditionalFormatting>
  <conditionalFormatting sqref="AD45:AE45 AD32:AE42">
    <cfRule type="colorScale" priority="6035">
      <colorScale>
        <cfvo type="percent" val="0"/>
        <cfvo type="percent" val="100"/>
        <color rgb="FFFF7128"/>
        <color rgb="FFFFEF9C"/>
      </colorScale>
    </cfRule>
  </conditionalFormatting>
  <conditionalFormatting sqref="L45:S45 L32:S42">
    <cfRule type="colorScale" priority="6038">
      <colorScale>
        <cfvo type="percent" val="0"/>
        <cfvo type="percent" val="100"/>
        <color rgb="FFFF7128"/>
        <color rgb="FFFFEF9C"/>
      </colorScale>
    </cfRule>
  </conditionalFormatting>
  <conditionalFormatting sqref="T32:T42 T45">
    <cfRule type="colorScale" priority="6041">
      <colorScale>
        <cfvo type="percent" val="0"/>
        <cfvo type="percent" val="100"/>
        <color rgb="FFFF7128"/>
        <color rgb="FFFFEF9C"/>
      </colorScale>
    </cfRule>
  </conditionalFormatting>
  <conditionalFormatting sqref="U45:AB45 U32:AB42">
    <cfRule type="colorScale" priority="6044">
      <colorScale>
        <cfvo type="percent" val="0"/>
        <cfvo type="percent" val="100"/>
        <color rgb="FFFF7128"/>
        <color rgb="FFFFEF9C"/>
      </colorScale>
    </cfRule>
  </conditionalFormatting>
  <conditionalFormatting sqref="AC45:AD45 AC32:AD42">
    <cfRule type="colorScale" priority="6047">
      <colorScale>
        <cfvo type="percent" val="0"/>
        <cfvo type="percent" val="100"/>
        <color rgb="FFFF7128"/>
        <color rgb="FFFFEF9C"/>
      </colorScale>
    </cfRule>
  </conditionalFormatting>
  <conditionalFormatting sqref="L63:L65 L97 L21:L30 L67:L74">
    <cfRule type="colorScale" priority="6050">
      <colorScale>
        <cfvo type="percent" val="0"/>
        <cfvo type="percent" val="100"/>
        <color rgb="FFFF7128"/>
        <color rgb="FFFFEF9C"/>
      </colorScale>
    </cfRule>
  </conditionalFormatting>
  <conditionalFormatting sqref="M97:T97 M21:T30 M63:T65 M67:T74">
    <cfRule type="colorScale" priority="6054">
      <colorScale>
        <cfvo type="percent" val="0"/>
        <cfvo type="percent" val="100"/>
        <color rgb="FFFF7128"/>
        <color rgb="FFFFEF9C"/>
      </colorScale>
    </cfRule>
  </conditionalFormatting>
  <conditionalFormatting sqref="U63:U65 U97 U21:U30 U67:U74">
    <cfRule type="colorScale" priority="6058">
      <colorScale>
        <cfvo type="percent" val="0"/>
        <cfvo type="percent" val="100"/>
        <color rgb="FFFF7128"/>
        <color rgb="FFFFEF9C"/>
      </colorScale>
    </cfRule>
  </conditionalFormatting>
  <conditionalFormatting sqref="V97:AC97 V21:AC30 V63:AC65 V67:AC74">
    <cfRule type="colorScale" priority="6062">
      <colorScale>
        <cfvo type="percent" val="0"/>
        <cfvo type="percent" val="100"/>
        <color rgb="FFFF7128"/>
        <color rgb="FFFFEF9C"/>
      </colorScale>
    </cfRule>
  </conditionalFormatting>
  <conditionalFormatting sqref="AD97:AE97 AD21:AE30 AD63:AE65 AD67:AE74">
    <cfRule type="colorScale" priority="6066">
      <colorScale>
        <cfvo type="percent" val="0"/>
        <cfvo type="percent" val="100"/>
        <color rgb="FFFF7128"/>
        <color rgb="FFFFEF9C"/>
      </colorScale>
    </cfRule>
  </conditionalFormatting>
  <conditionalFormatting sqref="L97:S97 L21:S30 L63:S65 L67:S74">
    <cfRule type="colorScale" priority="6070">
      <colorScale>
        <cfvo type="percent" val="0"/>
        <cfvo type="percent" val="100"/>
        <color rgb="FFFF7128"/>
        <color rgb="FFFFEF9C"/>
      </colorScale>
    </cfRule>
  </conditionalFormatting>
  <conditionalFormatting sqref="T63:T65 T97 T21:T30 T67:T74">
    <cfRule type="colorScale" priority="6074">
      <colorScale>
        <cfvo type="percent" val="0"/>
        <cfvo type="percent" val="100"/>
        <color rgb="FFFF7128"/>
        <color rgb="FFFFEF9C"/>
      </colorScale>
    </cfRule>
  </conditionalFormatting>
  <conditionalFormatting sqref="U97:AB97 U21:AB30 U63:AB65 U67:AB74">
    <cfRule type="colorScale" priority="6078">
      <colorScale>
        <cfvo type="percent" val="0"/>
        <cfvo type="percent" val="100"/>
        <color rgb="FFFF7128"/>
        <color rgb="FFFFEF9C"/>
      </colorScale>
    </cfRule>
  </conditionalFormatting>
  <conditionalFormatting sqref="AC97:AD97 AC21:AD30 AC63:AD65 AC67:AD74">
    <cfRule type="colorScale" priority="6082">
      <colorScale>
        <cfvo type="percent" val="0"/>
        <cfvo type="percent" val="100"/>
        <color rgb="FFFF7128"/>
        <color rgb="FFFFEF9C"/>
      </colorScale>
    </cfRule>
  </conditionalFormatting>
  <conditionalFormatting sqref="L77">
    <cfRule type="colorScale" priority="36">
      <colorScale>
        <cfvo type="percent" val="0"/>
        <cfvo type="percent" val="100"/>
        <color rgb="FFFF7128"/>
        <color rgb="FFFFEF9C"/>
      </colorScale>
    </cfRule>
  </conditionalFormatting>
  <conditionalFormatting sqref="M77:T77">
    <cfRule type="colorScale" priority="35">
      <colorScale>
        <cfvo type="percent" val="0"/>
        <cfvo type="percent" val="100"/>
        <color rgb="FFFF7128"/>
        <color rgb="FFFFEF9C"/>
      </colorScale>
    </cfRule>
  </conditionalFormatting>
  <conditionalFormatting sqref="U77">
    <cfRule type="colorScale" priority="34">
      <colorScale>
        <cfvo type="percent" val="0"/>
        <cfvo type="percent" val="100"/>
        <color rgb="FFFF7128"/>
        <color rgb="FFFFEF9C"/>
      </colorScale>
    </cfRule>
  </conditionalFormatting>
  <conditionalFormatting sqref="V77:AC77">
    <cfRule type="colorScale" priority="33">
      <colorScale>
        <cfvo type="percent" val="0"/>
        <cfvo type="percent" val="100"/>
        <color rgb="FFFF7128"/>
        <color rgb="FFFFEF9C"/>
      </colorScale>
    </cfRule>
  </conditionalFormatting>
  <conditionalFormatting sqref="AD77:AE77">
    <cfRule type="colorScale" priority="32">
      <colorScale>
        <cfvo type="percent" val="0"/>
        <cfvo type="percent" val="100"/>
        <color rgb="FFFF7128"/>
        <color rgb="FFFFEF9C"/>
      </colorScale>
    </cfRule>
  </conditionalFormatting>
  <conditionalFormatting sqref="L77:S77">
    <cfRule type="colorScale" priority="31">
      <colorScale>
        <cfvo type="percent" val="0"/>
        <cfvo type="percent" val="100"/>
        <color rgb="FFFF7128"/>
        <color rgb="FFFFEF9C"/>
      </colorScale>
    </cfRule>
  </conditionalFormatting>
  <conditionalFormatting sqref="T77">
    <cfRule type="colorScale" priority="30">
      <colorScale>
        <cfvo type="percent" val="0"/>
        <cfvo type="percent" val="100"/>
        <color rgb="FFFF7128"/>
        <color rgb="FFFFEF9C"/>
      </colorScale>
    </cfRule>
  </conditionalFormatting>
  <conditionalFormatting sqref="U77:AB77">
    <cfRule type="colorScale" priority="29">
      <colorScale>
        <cfvo type="percent" val="0"/>
        <cfvo type="percent" val="100"/>
        <color rgb="FFFF7128"/>
        <color rgb="FFFFEF9C"/>
      </colorScale>
    </cfRule>
  </conditionalFormatting>
  <conditionalFormatting sqref="AC77:AD77">
    <cfRule type="colorScale" priority="28">
      <colorScale>
        <cfvo type="percent" val="0"/>
        <cfvo type="percent" val="100"/>
        <color rgb="FFFF7128"/>
        <color rgb="FFFFEF9C"/>
      </colorScale>
    </cfRule>
  </conditionalFormatting>
  <conditionalFormatting sqref="L81">
    <cfRule type="colorScale" priority="18">
      <colorScale>
        <cfvo type="percent" val="0"/>
        <cfvo type="percent" val="100"/>
        <color rgb="FFFF7128"/>
        <color rgb="FFFFEF9C"/>
      </colorScale>
    </cfRule>
  </conditionalFormatting>
  <conditionalFormatting sqref="M81:T81">
    <cfRule type="colorScale" priority="17">
      <colorScale>
        <cfvo type="percent" val="0"/>
        <cfvo type="percent" val="100"/>
        <color rgb="FFFF7128"/>
        <color rgb="FFFFEF9C"/>
      </colorScale>
    </cfRule>
  </conditionalFormatting>
  <conditionalFormatting sqref="U81">
    <cfRule type="colorScale" priority="16">
      <colorScale>
        <cfvo type="percent" val="0"/>
        <cfvo type="percent" val="100"/>
        <color rgb="FFFF7128"/>
        <color rgb="FFFFEF9C"/>
      </colorScale>
    </cfRule>
  </conditionalFormatting>
  <conditionalFormatting sqref="V81:AC81">
    <cfRule type="colorScale" priority="15">
      <colorScale>
        <cfvo type="percent" val="0"/>
        <cfvo type="percent" val="100"/>
        <color rgb="FFFF7128"/>
        <color rgb="FFFFEF9C"/>
      </colorScale>
    </cfRule>
  </conditionalFormatting>
  <conditionalFormatting sqref="AD81:AE81">
    <cfRule type="colorScale" priority="14">
      <colorScale>
        <cfvo type="percent" val="0"/>
        <cfvo type="percent" val="100"/>
        <color rgb="FFFF7128"/>
        <color rgb="FFFFEF9C"/>
      </colorScale>
    </cfRule>
  </conditionalFormatting>
  <conditionalFormatting sqref="L81:S81">
    <cfRule type="colorScale" priority="13">
      <colorScale>
        <cfvo type="percent" val="0"/>
        <cfvo type="percent" val="100"/>
        <color rgb="FFFF7128"/>
        <color rgb="FFFFEF9C"/>
      </colorScale>
    </cfRule>
  </conditionalFormatting>
  <conditionalFormatting sqref="T81">
    <cfRule type="colorScale" priority="12">
      <colorScale>
        <cfvo type="percent" val="0"/>
        <cfvo type="percent" val="100"/>
        <color rgb="FFFF7128"/>
        <color rgb="FFFFEF9C"/>
      </colorScale>
    </cfRule>
  </conditionalFormatting>
  <conditionalFormatting sqref="U81:AB81">
    <cfRule type="colorScale" priority="11">
      <colorScale>
        <cfvo type="percent" val="0"/>
        <cfvo type="percent" val="100"/>
        <color rgb="FFFF7128"/>
        <color rgb="FFFFEF9C"/>
      </colorScale>
    </cfRule>
  </conditionalFormatting>
  <conditionalFormatting sqref="AC81:AD81">
    <cfRule type="colorScale" priority="10">
      <colorScale>
        <cfvo type="percent" val="0"/>
        <cfvo type="percent" val="100"/>
        <color rgb="FFFF7128"/>
        <color rgb="FFFFEF9C"/>
      </colorScale>
    </cfRule>
  </conditionalFormatting>
  <conditionalFormatting sqref="L84:L85">
    <cfRule type="colorScale" priority="9">
      <colorScale>
        <cfvo type="percent" val="0"/>
        <cfvo type="percent" val="100"/>
        <color rgb="FFFF7128"/>
        <color rgb="FFFFEF9C"/>
      </colorScale>
    </cfRule>
  </conditionalFormatting>
  <conditionalFormatting sqref="M84:T85">
    <cfRule type="colorScale" priority="8">
      <colorScale>
        <cfvo type="percent" val="0"/>
        <cfvo type="percent" val="100"/>
        <color rgb="FFFF7128"/>
        <color rgb="FFFFEF9C"/>
      </colorScale>
    </cfRule>
  </conditionalFormatting>
  <conditionalFormatting sqref="U84:U85">
    <cfRule type="colorScale" priority="7">
      <colorScale>
        <cfvo type="percent" val="0"/>
        <cfvo type="percent" val="100"/>
        <color rgb="FFFF7128"/>
        <color rgb="FFFFEF9C"/>
      </colorScale>
    </cfRule>
  </conditionalFormatting>
  <conditionalFormatting sqref="V84:AC85">
    <cfRule type="colorScale" priority="6">
      <colorScale>
        <cfvo type="percent" val="0"/>
        <cfvo type="percent" val="100"/>
        <color rgb="FFFF7128"/>
        <color rgb="FFFFEF9C"/>
      </colorScale>
    </cfRule>
  </conditionalFormatting>
  <conditionalFormatting sqref="AD84:AE85">
    <cfRule type="colorScale" priority="5">
      <colorScale>
        <cfvo type="percent" val="0"/>
        <cfvo type="percent" val="100"/>
        <color rgb="FFFF7128"/>
        <color rgb="FFFFEF9C"/>
      </colorScale>
    </cfRule>
  </conditionalFormatting>
  <conditionalFormatting sqref="L84:S85">
    <cfRule type="colorScale" priority="4">
      <colorScale>
        <cfvo type="percent" val="0"/>
        <cfvo type="percent" val="100"/>
        <color rgb="FFFF7128"/>
        <color rgb="FFFFEF9C"/>
      </colorScale>
    </cfRule>
  </conditionalFormatting>
  <conditionalFormatting sqref="T84:T85">
    <cfRule type="colorScale" priority="3">
      <colorScale>
        <cfvo type="percent" val="0"/>
        <cfvo type="percent" val="100"/>
        <color rgb="FFFF7128"/>
        <color rgb="FFFFEF9C"/>
      </colorScale>
    </cfRule>
  </conditionalFormatting>
  <conditionalFormatting sqref="U84:AB85">
    <cfRule type="colorScale" priority="2">
      <colorScale>
        <cfvo type="percent" val="0"/>
        <cfvo type="percent" val="100"/>
        <color rgb="FFFF7128"/>
        <color rgb="FFFFEF9C"/>
      </colorScale>
    </cfRule>
  </conditionalFormatting>
  <conditionalFormatting sqref="AC84:AD85">
    <cfRule type="colorScale" priority="1">
      <colorScale>
        <cfvo type="percent" val="0"/>
        <cfvo type="percent" val="100"/>
        <color rgb="FFFF7128"/>
        <color rgb="FFFFEF9C"/>
      </colorScale>
    </cfRule>
  </conditionalFormatting>
  <conditionalFormatting sqref="L78:L83">
    <cfRule type="colorScale" priority="6152">
      <colorScale>
        <cfvo type="percent" val="0"/>
        <cfvo type="percent" val="100"/>
        <color rgb="FFFF7128"/>
        <color rgb="FFFFEF9C"/>
      </colorScale>
    </cfRule>
  </conditionalFormatting>
  <conditionalFormatting sqref="M78:T83">
    <cfRule type="colorScale" priority="6153">
      <colorScale>
        <cfvo type="percent" val="0"/>
        <cfvo type="percent" val="100"/>
        <color rgb="FFFF7128"/>
        <color rgb="FFFFEF9C"/>
      </colorScale>
    </cfRule>
  </conditionalFormatting>
  <conditionalFormatting sqref="U78:U83">
    <cfRule type="colorScale" priority="6154">
      <colorScale>
        <cfvo type="percent" val="0"/>
        <cfvo type="percent" val="100"/>
        <color rgb="FFFF7128"/>
        <color rgb="FFFFEF9C"/>
      </colorScale>
    </cfRule>
  </conditionalFormatting>
  <conditionalFormatting sqref="V78:AC83">
    <cfRule type="colorScale" priority="6155">
      <colorScale>
        <cfvo type="percent" val="0"/>
        <cfvo type="percent" val="100"/>
        <color rgb="FFFF7128"/>
        <color rgb="FFFFEF9C"/>
      </colorScale>
    </cfRule>
  </conditionalFormatting>
  <conditionalFormatting sqref="AD78:AE83">
    <cfRule type="colorScale" priority="6156">
      <colorScale>
        <cfvo type="percent" val="0"/>
        <cfvo type="percent" val="100"/>
        <color rgb="FFFF7128"/>
        <color rgb="FFFFEF9C"/>
      </colorScale>
    </cfRule>
  </conditionalFormatting>
  <conditionalFormatting sqref="L78:S83">
    <cfRule type="colorScale" priority="6157">
      <colorScale>
        <cfvo type="percent" val="0"/>
        <cfvo type="percent" val="100"/>
        <color rgb="FFFF7128"/>
        <color rgb="FFFFEF9C"/>
      </colorScale>
    </cfRule>
  </conditionalFormatting>
  <conditionalFormatting sqref="T78:T83">
    <cfRule type="colorScale" priority="6158">
      <colorScale>
        <cfvo type="percent" val="0"/>
        <cfvo type="percent" val="100"/>
        <color rgb="FFFF7128"/>
        <color rgb="FFFFEF9C"/>
      </colorScale>
    </cfRule>
  </conditionalFormatting>
  <conditionalFormatting sqref="U78:AB83">
    <cfRule type="colorScale" priority="6159">
      <colorScale>
        <cfvo type="percent" val="0"/>
        <cfvo type="percent" val="100"/>
        <color rgb="FFFF7128"/>
        <color rgb="FFFFEF9C"/>
      </colorScale>
    </cfRule>
  </conditionalFormatting>
  <conditionalFormatting sqref="AC78:AD83">
    <cfRule type="colorScale" priority="6160">
      <colorScale>
        <cfvo type="percent" val="0"/>
        <cfvo type="percent" val="100"/>
        <color rgb="FFFF7128"/>
        <color rgb="FFFFEF9C"/>
      </colorScale>
    </cfRule>
  </conditionalFormatting>
  <conditionalFormatting sqref="L17:L18 L46">
    <cfRule type="colorScale" priority="6749">
      <colorScale>
        <cfvo type="percent" val="0"/>
        <cfvo type="percent" val="100"/>
        <color rgb="FFFF7128"/>
        <color rgb="FFFFEF9C"/>
      </colorScale>
    </cfRule>
  </conditionalFormatting>
  <conditionalFormatting sqref="M46:T46 M17:T18">
    <cfRule type="colorScale" priority="6751">
      <colorScale>
        <cfvo type="percent" val="0"/>
        <cfvo type="percent" val="100"/>
        <color rgb="FFFF7128"/>
        <color rgb="FFFFEF9C"/>
      </colorScale>
    </cfRule>
  </conditionalFormatting>
  <conditionalFormatting sqref="U17:U18 U46">
    <cfRule type="colorScale" priority="6753">
      <colorScale>
        <cfvo type="percent" val="0"/>
        <cfvo type="percent" val="100"/>
        <color rgb="FFFF7128"/>
        <color rgb="FFFFEF9C"/>
      </colorScale>
    </cfRule>
  </conditionalFormatting>
  <conditionalFormatting sqref="V46:AC46 V17:AC18">
    <cfRule type="colorScale" priority="6755">
      <colorScale>
        <cfvo type="percent" val="0"/>
        <cfvo type="percent" val="100"/>
        <color rgb="FFFF7128"/>
        <color rgb="FFFFEF9C"/>
      </colorScale>
    </cfRule>
  </conditionalFormatting>
  <conditionalFormatting sqref="AD46:AE46 AD17:AE18">
    <cfRule type="colorScale" priority="6757">
      <colorScale>
        <cfvo type="percent" val="0"/>
        <cfvo type="percent" val="100"/>
        <color rgb="FFFF7128"/>
        <color rgb="FFFFEF9C"/>
      </colorScale>
    </cfRule>
  </conditionalFormatting>
  <conditionalFormatting sqref="L46:S46 L17:S18">
    <cfRule type="colorScale" priority="6759">
      <colorScale>
        <cfvo type="percent" val="0"/>
        <cfvo type="percent" val="100"/>
        <color rgb="FFFF7128"/>
        <color rgb="FFFFEF9C"/>
      </colorScale>
    </cfRule>
  </conditionalFormatting>
  <conditionalFormatting sqref="T17:T18 T46">
    <cfRule type="colorScale" priority="6761">
      <colorScale>
        <cfvo type="percent" val="0"/>
        <cfvo type="percent" val="100"/>
        <color rgb="FFFF7128"/>
        <color rgb="FFFFEF9C"/>
      </colorScale>
    </cfRule>
  </conditionalFormatting>
  <conditionalFormatting sqref="U46:AB46 U17:AB18">
    <cfRule type="colorScale" priority="6763">
      <colorScale>
        <cfvo type="percent" val="0"/>
        <cfvo type="percent" val="100"/>
        <color rgb="FFFF7128"/>
        <color rgb="FFFFEF9C"/>
      </colorScale>
    </cfRule>
  </conditionalFormatting>
  <conditionalFormatting sqref="AC46:AD46 AC17:AD18">
    <cfRule type="colorScale" priority="6765">
      <colorScale>
        <cfvo type="percent" val="0"/>
        <cfvo type="percent" val="100"/>
        <color rgb="FFFF7128"/>
        <color rgb="FFFFEF9C"/>
      </colorScale>
    </cfRule>
  </conditionalFormatting>
  <conditionalFormatting sqref="L90:L93">
    <cfRule type="colorScale" priority="6766">
      <colorScale>
        <cfvo type="percent" val="0"/>
        <cfvo type="percent" val="100"/>
        <color rgb="FFFF7128"/>
        <color rgb="FFFFEF9C"/>
      </colorScale>
    </cfRule>
  </conditionalFormatting>
  <conditionalFormatting sqref="M90:T93">
    <cfRule type="colorScale" priority="6768">
      <colorScale>
        <cfvo type="percent" val="0"/>
        <cfvo type="percent" val="100"/>
        <color rgb="FFFF7128"/>
        <color rgb="FFFFEF9C"/>
      </colorScale>
    </cfRule>
  </conditionalFormatting>
  <conditionalFormatting sqref="U90:U93">
    <cfRule type="colorScale" priority="6770">
      <colorScale>
        <cfvo type="percent" val="0"/>
        <cfvo type="percent" val="100"/>
        <color rgb="FFFF7128"/>
        <color rgb="FFFFEF9C"/>
      </colorScale>
    </cfRule>
  </conditionalFormatting>
  <conditionalFormatting sqref="V90:AC93">
    <cfRule type="colorScale" priority="6772">
      <colorScale>
        <cfvo type="percent" val="0"/>
        <cfvo type="percent" val="100"/>
        <color rgb="FFFF7128"/>
        <color rgb="FFFFEF9C"/>
      </colorScale>
    </cfRule>
  </conditionalFormatting>
  <conditionalFormatting sqref="AD90:AE93">
    <cfRule type="colorScale" priority="6774">
      <colorScale>
        <cfvo type="percent" val="0"/>
        <cfvo type="percent" val="100"/>
        <color rgb="FFFF7128"/>
        <color rgb="FFFFEF9C"/>
      </colorScale>
    </cfRule>
  </conditionalFormatting>
  <conditionalFormatting sqref="L90:S93">
    <cfRule type="colorScale" priority="6776">
      <colorScale>
        <cfvo type="percent" val="0"/>
        <cfvo type="percent" val="100"/>
        <color rgb="FFFF7128"/>
        <color rgb="FFFFEF9C"/>
      </colorScale>
    </cfRule>
  </conditionalFormatting>
  <conditionalFormatting sqref="T90:T93">
    <cfRule type="colorScale" priority="6778">
      <colorScale>
        <cfvo type="percent" val="0"/>
        <cfvo type="percent" val="100"/>
        <color rgb="FFFF7128"/>
        <color rgb="FFFFEF9C"/>
      </colorScale>
    </cfRule>
  </conditionalFormatting>
  <conditionalFormatting sqref="U90:AB93">
    <cfRule type="colorScale" priority="6780">
      <colorScale>
        <cfvo type="percent" val="0"/>
        <cfvo type="percent" val="100"/>
        <color rgb="FFFF7128"/>
        <color rgb="FFFFEF9C"/>
      </colorScale>
    </cfRule>
  </conditionalFormatting>
  <conditionalFormatting sqref="AC90:AD93">
    <cfRule type="colorScale" priority="6782">
      <colorScale>
        <cfvo type="percent" val="0"/>
        <cfvo type="percent" val="100"/>
        <color rgb="FFFF7128"/>
        <color rgb="FFFFEF9C"/>
      </colorScale>
    </cfRule>
  </conditionalFormatting>
  <printOptions horizontalCentered="1"/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1" sqref="B31"/>
    </sheetView>
  </sheetViews>
  <sheetFormatPr defaultColWidth="11" defaultRowHeight="15.7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Alfonso</dc:creator>
  <cp:lastModifiedBy>ken.eckert</cp:lastModifiedBy>
  <cp:lastPrinted>2017-04-10T20:00:55Z</cp:lastPrinted>
  <dcterms:created xsi:type="dcterms:W3CDTF">2012-05-07T20:44:20Z</dcterms:created>
  <dcterms:modified xsi:type="dcterms:W3CDTF">2022-01-27T15:20:42Z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