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doc_NDA\Fluke\742A\Igor\"/>
    </mc:Choice>
  </mc:AlternateContent>
  <bookViews>
    <workbookView xWindow="0" yWindow="0" windowWidth="56520" windowHeight="2808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2" l="1"/>
  <c r="H40" i="2"/>
  <c r="H42" i="2" s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K13" i="2"/>
  <c r="D52" i="2"/>
  <c r="D54" i="2"/>
  <c r="G54" i="2" s="1"/>
  <c r="D53" i="2"/>
  <c r="G53" i="2" s="1"/>
  <c r="D50" i="2"/>
  <c r="F50" i="2" s="1"/>
  <c r="D49" i="2"/>
  <c r="G49" i="2" s="1"/>
  <c r="D51" i="2"/>
  <c r="F51" i="2" s="1"/>
  <c r="G40" i="2"/>
  <c r="F40" i="2"/>
  <c r="E45" i="2" s="1"/>
  <c r="E40" i="2"/>
  <c r="D28" i="2"/>
  <c r="D24" i="2"/>
  <c r="F34" i="2" s="1"/>
  <c r="D20" i="2"/>
  <c r="C28" i="2"/>
  <c r="C26" i="2"/>
  <c r="C22" i="2"/>
  <c r="C20" i="2"/>
  <c r="C24" i="2"/>
  <c r="G34" i="2" s="1"/>
  <c r="L7" i="1"/>
  <c r="H5" i="1"/>
  <c r="J11" i="1"/>
  <c r="J10" i="1"/>
  <c r="J9" i="1"/>
  <c r="J8" i="1"/>
  <c r="J7" i="1"/>
  <c r="J6" i="1"/>
  <c r="J5" i="1"/>
  <c r="J4" i="1"/>
  <c r="I4" i="1"/>
  <c r="I5" i="1"/>
  <c r="L5" i="1" s="1"/>
  <c r="D37" i="2" l="1"/>
  <c r="G42" i="2"/>
  <c r="C37" i="2"/>
  <c r="C36" i="2"/>
  <c r="D36" i="2"/>
  <c r="F53" i="2"/>
  <c r="F54" i="2"/>
  <c r="F49" i="2"/>
  <c r="G50" i="2"/>
  <c r="G51" i="2"/>
  <c r="F30" i="2"/>
  <c r="F42" i="2"/>
  <c r="F18" i="2"/>
  <c r="F25" i="2"/>
  <c r="F24" i="2"/>
  <c r="F26" i="2"/>
  <c r="F28" i="2"/>
  <c r="F23" i="2"/>
  <c r="F29" i="2"/>
  <c r="F19" i="2"/>
  <c r="F20" i="2"/>
  <c r="F21" i="2"/>
  <c r="F22" i="2"/>
  <c r="F27" i="2"/>
  <c r="E42" i="2"/>
  <c r="G30" i="2"/>
  <c r="G26" i="2"/>
  <c r="G18" i="2"/>
  <c r="G19" i="2"/>
  <c r="G20" i="2"/>
  <c r="G21" i="2"/>
  <c r="G22" i="2"/>
  <c r="G23" i="2"/>
  <c r="G24" i="2"/>
  <c r="G25" i="2"/>
  <c r="G27" i="2"/>
  <c r="G28" i="2"/>
  <c r="G29" i="2"/>
  <c r="H6" i="1"/>
  <c r="K12" i="1"/>
  <c r="I7" i="1"/>
  <c r="I11" i="1" s="1"/>
  <c r="H9" i="1"/>
  <c r="G9" i="1"/>
  <c r="H8" i="1"/>
  <c r="G8" i="1"/>
  <c r="H7" i="1"/>
  <c r="G7" i="1"/>
  <c r="G6" i="1"/>
  <c r="E44" i="2" l="1"/>
  <c r="F56" i="2"/>
  <c r="E26" i="2"/>
  <c r="E18" i="2"/>
  <c r="E19" i="2"/>
  <c r="E30" i="2"/>
  <c r="E29" i="2"/>
  <c r="E28" i="2"/>
  <c r="E27" i="2"/>
  <c r="E21" i="2"/>
  <c r="E23" i="2"/>
  <c r="E24" i="2"/>
  <c r="E22" i="2"/>
  <c r="E25" i="2"/>
  <c r="E20" i="2"/>
  <c r="I6" i="1"/>
  <c r="L6" i="1" s="1"/>
  <c r="I8" i="1"/>
  <c r="L8" i="1" s="1"/>
  <c r="I9" i="1"/>
  <c r="L9" i="1" s="1"/>
  <c r="I10" i="1"/>
  <c r="L10" i="1" l="1"/>
</calcChain>
</file>

<file path=xl/sharedStrings.xml><?xml version="1.0" encoding="utf-8"?>
<sst xmlns="http://schemas.openxmlformats.org/spreadsheetml/2006/main" count="46" uniqueCount="40">
  <si>
    <t>_22 file</t>
  </si>
  <si>
    <t>_20 file</t>
  </si>
  <si>
    <t>_19 file</t>
  </si>
  <si>
    <t>F742-10</t>
  </si>
  <si>
    <t>a</t>
  </si>
  <si>
    <t>b</t>
  </si>
  <si>
    <t>New TCR</t>
  </si>
  <si>
    <t>Old TCR</t>
  </si>
  <si>
    <t>dT</t>
  </si>
  <si>
    <t>_26 file</t>
  </si>
  <si>
    <t>@100mA</t>
  </si>
  <si>
    <t>File</t>
  </si>
  <si>
    <t>Temp</t>
  </si>
  <si>
    <t>Current</t>
  </si>
  <si>
    <t>Ratio</t>
  </si>
  <si>
    <t>STDEV</t>
  </si>
  <si>
    <t>Final Value</t>
  </si>
  <si>
    <t>20ppb</t>
  </si>
  <si>
    <t>50ppb</t>
  </si>
  <si>
    <t>Less stable 9.99967131 - 9.99967151</t>
  </si>
  <si>
    <t>Lots of glitches</t>
  </si>
  <si>
    <t>in 10 hours never reached the final value, but almost</t>
  </si>
  <si>
    <t>10 Ohm Value</t>
  </si>
  <si>
    <t>@70.7mA</t>
  </si>
  <si>
    <t>R23</t>
  </si>
  <si>
    <t>"Hat" temp</t>
  </si>
  <si>
    <t>Optimizing a and b</t>
  </si>
  <si>
    <t>As recorded</t>
  </si>
  <si>
    <t>From a and b</t>
  </si>
  <si>
    <t>delta</t>
  </si>
  <si>
    <t>delta^2</t>
  </si>
  <si>
    <t>RMS Error</t>
  </si>
  <si>
    <t>"Hat" resistance</t>
  </si>
  <si>
    <t>Fluke formula a&amp;b</t>
  </si>
  <si>
    <t>10R shift 100mA vs. 70.7mA (ppm)</t>
  </si>
  <si>
    <t>100mA selfheating C</t>
  </si>
  <si>
    <t xml:space="preserve">Drift in 15 days. Not used for TCR. </t>
  </si>
  <si>
    <t>@0mA</t>
  </si>
  <si>
    <t>Hours</t>
  </si>
  <si>
    <t>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</si>
</sst>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Sheet1!$G$4:$G$11</c:f>
              <c:numCache>
                <c:formatCode>General</c:formatCode>
                <c:ptCount val="8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27</c:v>
                </c:pt>
                <c:pt idx="6">
                  <c:v>29</c:v>
                </c:pt>
                <c:pt idx="7">
                  <c:v>31</c:v>
                </c:pt>
              </c:numCache>
            </c:numRef>
          </c:xVal>
          <c:yVal>
            <c:numRef>
              <c:f>Sheet1!$H$4:$H$11</c:f>
              <c:numCache>
                <c:formatCode>General</c:formatCode>
                <c:ptCount val="8"/>
                <c:pt idx="1">
                  <c:v>1.0000450615032517</c:v>
                </c:pt>
                <c:pt idx="2">
                  <c:v>1.0000449314930735</c:v>
                </c:pt>
                <c:pt idx="3">
                  <c:v>1.0000445614642897</c:v>
                </c:pt>
                <c:pt idx="4">
                  <c:v>1.0000438814121038</c:v>
                </c:pt>
                <c:pt idx="5">
                  <c:v>1.0000429913451991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CF-48B8-8FEA-81D425BF944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Sheet1!$G$4:$G$11</c:f>
              <c:numCache>
                <c:formatCode>General</c:formatCode>
                <c:ptCount val="8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27</c:v>
                </c:pt>
                <c:pt idx="6">
                  <c:v>29</c:v>
                </c:pt>
                <c:pt idx="7">
                  <c:v>31</c:v>
                </c:pt>
              </c:numCache>
            </c:numRef>
          </c:xVal>
          <c:yVal>
            <c:numRef>
              <c:f>Sheet1!$I$4:$I$11</c:f>
              <c:numCache>
                <c:formatCode>General</c:formatCode>
                <c:ptCount val="8"/>
                <c:pt idx="0">
                  <c:v>1.0000448974642897</c:v>
                </c:pt>
                <c:pt idx="1">
                  <c:v>1.0000450574642896</c:v>
                </c:pt>
                <c:pt idx="2">
                  <c:v>1.0000449454642897</c:v>
                </c:pt>
                <c:pt idx="3">
                  <c:v>1.0000445614642897</c:v>
                </c:pt>
                <c:pt idx="4">
                  <c:v>1.0000439054642896</c:v>
                </c:pt>
                <c:pt idx="5">
                  <c:v>1.0000429774642896</c:v>
                </c:pt>
                <c:pt idx="6">
                  <c:v>1.0000417774642896</c:v>
                </c:pt>
                <c:pt idx="7">
                  <c:v>1.0000403054642897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CF-48B8-8FEA-81D425BF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523919"/>
        <c:axId val="1596534319"/>
      </c:scatterChart>
      <c:valAx>
        <c:axId val="1596523919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34319"/>
        <c:crosses val="autoZero"/>
        <c:crossBetween val="midCat"/>
      </c:valAx>
      <c:valAx>
        <c:axId val="15965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23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TCR measurement of Fluke</a:t>
            </a:r>
            <a:r>
              <a:rPr lang="en-US" b="1" baseline="0">
                <a:solidFill>
                  <a:schemeClr val="tx1"/>
                </a:solidFill>
              </a:rPr>
              <a:t> 742A-1, S/N 6270023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Sheet2!$E$17</c:f>
              <c:strCache>
                <c:ptCount val="1"/>
                <c:pt idx="0">
                  <c:v>@100mA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Sheet2!$E$18:$E$30</c:f>
              <c:numCache>
                <c:formatCode>General</c:formatCode>
                <c:ptCount val="13"/>
                <c:pt idx="0">
                  <c:v>1.0000418234000001</c:v>
                </c:pt>
                <c:pt idx="1">
                  <c:v>1.0000424374999999</c:v>
                </c:pt>
                <c:pt idx="2">
                  <c:v>1.0000429873999999</c:v>
                </c:pt>
                <c:pt idx="3">
                  <c:v>1.0000434731000001</c:v>
                </c:pt>
                <c:pt idx="4">
                  <c:v>1.0000438946000001</c:v>
                </c:pt>
                <c:pt idx="5">
                  <c:v>1.0000442518999999</c:v>
                </c:pt>
                <c:pt idx="6">
                  <c:v>1.000044545</c:v>
                </c:pt>
                <c:pt idx="7">
                  <c:v>1.0000447739</c:v>
                </c:pt>
                <c:pt idx="8">
                  <c:v>1.0000449385999999</c:v>
                </c:pt>
                <c:pt idx="9">
                  <c:v>1.0000450391</c:v>
                </c:pt>
                <c:pt idx="10">
                  <c:v>1.0000450753999999</c:v>
                </c:pt>
                <c:pt idx="11">
                  <c:v>1.0000450475</c:v>
                </c:pt>
                <c:pt idx="12">
                  <c:v>1.0000449553999999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19-4A68-9666-EA2B00C21BFB}"/>
            </c:ext>
          </c:extLst>
        </c:ser>
        <c:ser>
          <c:idx val="3"/>
          <c:order val="1"/>
          <c:tx>
            <c:strRef>
              <c:f>Sheet2!$F$17</c:f>
              <c:strCache>
                <c:ptCount val="1"/>
                <c:pt idx="0">
                  <c:v>@70.7mA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Sheet2!$F$18:$F$30</c:f>
              <c:numCache>
                <c:formatCode>General</c:formatCode>
                <c:ptCount val="13"/>
                <c:pt idx="0">
                  <c:v>1.0000419428671559</c:v>
                </c:pt>
                <c:pt idx="1">
                  <c:v>1.0000425459671558</c:v>
                </c:pt>
                <c:pt idx="2">
                  <c:v>1.0000430848671558</c:v>
                </c:pt>
                <c:pt idx="3">
                  <c:v>1.0000435595671557</c:v>
                </c:pt>
                <c:pt idx="4">
                  <c:v>1.0000439700671557</c:v>
                </c:pt>
                <c:pt idx="5">
                  <c:v>1.0000443163671557</c:v>
                </c:pt>
                <c:pt idx="6">
                  <c:v>1.0000445984671558</c:v>
                </c:pt>
                <c:pt idx="7">
                  <c:v>1.0000448163671558</c:v>
                </c:pt>
                <c:pt idx="8">
                  <c:v>1.0000449700671559</c:v>
                </c:pt>
                <c:pt idx="9">
                  <c:v>1.0000450595671559</c:v>
                </c:pt>
                <c:pt idx="10">
                  <c:v>1.0000450848671556</c:v>
                </c:pt>
                <c:pt idx="11">
                  <c:v>1.0000450459671557</c:v>
                </c:pt>
                <c:pt idx="12">
                  <c:v>1.0000449428671558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19-4A68-9666-EA2B00C21BFB}"/>
            </c:ext>
          </c:extLst>
        </c:ser>
        <c:ser>
          <c:idx val="5"/>
          <c:order val="2"/>
          <c:tx>
            <c:strRef>
              <c:f>Sheet2!$H$17</c:f>
              <c:strCache>
                <c:ptCount val="1"/>
                <c:pt idx="0">
                  <c:v>@0mA</c:v>
                </c:pt>
              </c:strCache>
            </c:strRef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Sheet2!$H$18:$H$30</c:f>
              <c:numCache>
                <c:formatCode>General</c:formatCode>
                <c:ptCount val="13"/>
                <c:pt idx="0">
                  <c:v>1.0000420604</c:v>
                </c:pt>
                <c:pt idx="1">
                  <c:v>1.0000426524999999</c:v>
                </c:pt>
                <c:pt idx="2">
                  <c:v>1.0000431803999998</c:v>
                </c:pt>
                <c:pt idx="3">
                  <c:v>1.0000436441</c:v>
                </c:pt>
                <c:pt idx="4">
                  <c:v>1.0000440436</c:v>
                </c:pt>
                <c:pt idx="5">
                  <c:v>1.0000443789</c:v>
                </c:pt>
                <c:pt idx="6">
                  <c:v>1.00004465</c:v>
                </c:pt>
                <c:pt idx="7">
                  <c:v>1.0000448569</c:v>
                </c:pt>
                <c:pt idx="8">
                  <c:v>1.0000449996</c:v>
                </c:pt>
                <c:pt idx="9">
                  <c:v>1.0000450781000001</c:v>
                </c:pt>
                <c:pt idx="10">
                  <c:v>1.0000450923999999</c:v>
                </c:pt>
                <c:pt idx="11">
                  <c:v>1.0000450425</c:v>
                </c:pt>
                <c:pt idx="12">
                  <c:v>1.0000449284000001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A4-4588-9820-01D132C59E16}"/>
            </c:ext>
          </c:extLst>
        </c:ser>
        <c:ser>
          <c:idx val="4"/>
          <c:order val="3"/>
          <c:tx>
            <c:strRef>
              <c:f>Sheet2!$G$17</c:f>
              <c:strCache>
                <c:ptCount val="1"/>
                <c:pt idx="0">
                  <c:v>Factory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Sheet2!$G$18:$G$30</c:f>
              <c:numCache>
                <c:formatCode>General</c:formatCode>
                <c:ptCount val="13"/>
                <c:pt idx="0">
                  <c:v>1.0000432774633607</c:v>
                </c:pt>
                <c:pt idx="1">
                  <c:v>1.0000436494633607</c:v>
                </c:pt>
                <c:pt idx="2">
                  <c:v>1.0000439574633608</c:v>
                </c:pt>
                <c:pt idx="3">
                  <c:v>1.0000442014633606</c:v>
                </c:pt>
                <c:pt idx="4">
                  <c:v>1.0000443814633608</c:v>
                </c:pt>
                <c:pt idx="5">
                  <c:v>1.0000444974633607</c:v>
                </c:pt>
                <c:pt idx="6">
                  <c:v>1.0000445494633607</c:v>
                </c:pt>
                <c:pt idx="7">
                  <c:v>1.0000445374633609</c:v>
                </c:pt>
                <c:pt idx="8">
                  <c:v>1.0000444614633608</c:v>
                </c:pt>
                <c:pt idx="9">
                  <c:v>1.0000443214633608</c:v>
                </c:pt>
                <c:pt idx="10">
                  <c:v>1.0000441174633607</c:v>
                </c:pt>
                <c:pt idx="11">
                  <c:v>1.0000438494633608</c:v>
                </c:pt>
                <c:pt idx="12">
                  <c:v>1.0000435174633606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419-4A68-9666-EA2B00C21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20607"/>
        <c:axId val="154119775"/>
      </c:scatterChart>
      <c:valAx>
        <c:axId val="154120607"/>
        <c:scaling>
          <c:orientation val="minMax"/>
          <c:max val="29"/>
          <c:min val="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>
                    <a:solidFill>
                      <a:schemeClr val="tx1"/>
                    </a:solidFill>
                  </a:rPr>
                  <a:t>Thermal</a:t>
                </a:r>
                <a:r>
                  <a:rPr lang="en-US" sz="1100" b="0" baseline="0">
                    <a:solidFill>
                      <a:schemeClr val="tx1"/>
                    </a:solidFill>
                  </a:rPr>
                  <a:t> chamber temperature, °C</a:t>
                </a:r>
                <a:endParaRPr lang="en-US" sz="1100" b="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19775"/>
        <c:crosses val="autoZero"/>
        <c:crossBetween val="midCat"/>
        <c:majorUnit val="1"/>
      </c:valAx>
      <c:valAx>
        <c:axId val="15411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Resistance measured, </a:t>
                </a:r>
                <a:r>
                  <a:rPr lang="el-GR" sz="1200" b="0" i="0" baseline="0">
                    <a:effectLst/>
                  </a:rPr>
                  <a:t>Ω</a:t>
                </a:r>
                <a:endParaRPr lang="en-US" sz="7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607"/>
        <c:crosses val="autoZero"/>
        <c:crossBetween val="midCat"/>
        <c:majorUnit val="2.5000000000000015E-7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</xdr:colOff>
      <xdr:row>12</xdr:row>
      <xdr:rowOff>72390</xdr:rowOff>
    </xdr:from>
    <xdr:to>
      <xdr:col>7</xdr:col>
      <xdr:colOff>811529</xdr:colOff>
      <xdr:row>27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1459E5-C03F-449E-B0C7-3A470F9397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245746</xdr:colOff>
      <xdr:row>15</xdr:row>
      <xdr:rowOff>73341</xdr:rowOff>
    </xdr:from>
    <xdr:to>
      <xdr:col>25</xdr:col>
      <xdr:colOff>179614</xdr:colOff>
      <xdr:row>44</xdr:row>
      <xdr:rowOff>185057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4F8F3C-A5A4-4A0E-810A-AA103D481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179614</xdr:colOff>
      <xdr:row>38</xdr:row>
      <xdr:rowOff>168729</xdr:rowOff>
    </xdr:from>
    <xdr:to>
      <xdr:col>12</xdr:col>
      <xdr:colOff>272143</xdr:colOff>
      <xdr:row>40</xdr:row>
      <xdr:rowOff>38100</xdr:rowOff>
    </xdr:to>
    <xdr:sp macro="" textlink="">
      <xdr:nvSpPr>
        <xdr:cNvPr id="4" name="TextBox 3"/>
        <xdr:cNvSpPr txBox="1"/>
      </xdr:nvSpPr>
      <xdr:spPr>
        <a:xfrm>
          <a:off x="8485414" y="7407729"/>
          <a:ext cx="1513115" cy="250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rgbClr val="0070C0"/>
              </a:solidFill>
            </a:rPr>
            <a:t>0.25</a:t>
          </a:r>
          <a:r>
            <a:rPr lang="en-US" sz="1200" baseline="0">
              <a:solidFill>
                <a:srgbClr val="0070C0"/>
              </a:solidFill>
            </a:rPr>
            <a:t> ppm/div</a:t>
          </a:r>
          <a:endParaRPr lang="en-US" sz="12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opLeftCell="C1" workbookViewId="0">
      <selection activeCell="M12" sqref="M12:N12"/>
    </sheetView>
  </sheetViews>
  <sheetFormatPr defaultRowHeight="15" x14ac:dyDescent="0.25"/>
  <cols>
    <col min="3" max="3" width="21.28515625" customWidth="1"/>
    <col min="8" max="8" width="17.7109375" customWidth="1"/>
    <col min="9" max="9" width="12.140625" bestFit="1" customWidth="1"/>
    <col min="10" max="10" width="14.5703125" customWidth="1"/>
    <col min="11" max="11" width="12" customWidth="1"/>
    <col min="12" max="12" width="12.140625" bestFit="1" customWidth="1"/>
  </cols>
  <sheetData>
    <row r="1" spans="2:14" x14ac:dyDescent="0.25">
      <c r="B1" t="s">
        <v>3</v>
      </c>
      <c r="C1">
        <v>10.000116999999999</v>
      </c>
      <c r="E1" s="1" t="s">
        <v>10</v>
      </c>
      <c r="I1" t="s">
        <v>4</v>
      </c>
      <c r="J1" t="s">
        <v>5</v>
      </c>
      <c r="L1" t="s">
        <v>8</v>
      </c>
    </row>
    <row r="2" spans="2:14" x14ac:dyDescent="0.25">
      <c r="B2">
        <v>19</v>
      </c>
      <c r="C2">
        <v>9.9996664000000006</v>
      </c>
      <c r="E2" t="s">
        <v>9</v>
      </c>
      <c r="I2">
        <v>-0.26</v>
      </c>
      <c r="J2">
        <v>-3.4000000000000002E-2</v>
      </c>
      <c r="L2">
        <v>3.8</v>
      </c>
    </row>
    <row r="3" spans="2:14" x14ac:dyDescent="0.25">
      <c r="B3">
        <v>21</v>
      </c>
      <c r="C3">
        <v>9.9996676999999998</v>
      </c>
      <c r="J3">
        <v>1.0000450999999999</v>
      </c>
    </row>
    <row r="4" spans="2:14" x14ac:dyDescent="0.25">
      <c r="B4">
        <v>23</v>
      </c>
      <c r="C4">
        <v>9.9996714000000004</v>
      </c>
      <c r="E4" t="s">
        <v>2</v>
      </c>
      <c r="G4">
        <v>17</v>
      </c>
      <c r="I4">
        <f>(G4-23)*$I$2/1000000+((G4-23)^2)*$J$2/1000000+$I$7</f>
        <v>1.0000448974642897</v>
      </c>
      <c r="J4">
        <f>(G4-23+$L$2)*$I$2/1000000+((G4-23+$L$2)^2)*$J$2/1000000+$J$3</f>
        <v>1.0000455074399999</v>
      </c>
    </row>
    <row r="5" spans="2:14" x14ac:dyDescent="0.25">
      <c r="B5">
        <v>25</v>
      </c>
      <c r="C5">
        <v>9.9996782</v>
      </c>
      <c r="E5" t="s">
        <v>0</v>
      </c>
      <c r="G5">
        <v>19</v>
      </c>
      <c r="H5">
        <f>$C$1/C2</f>
        <v>1.0000450615032517</v>
      </c>
      <c r="I5">
        <f t="shared" ref="I5" si="0">(G5-23)*$I$2/1000000+(G5-23)^2*$J$2/1000000+$I$7</f>
        <v>1.0000450574642896</v>
      </c>
      <c r="J5">
        <f t="shared" ref="J5:J11" si="1">(G5-23+$L$2)*$I$2/1000000+((G5-23+$L$2)^2)*$J$2/1000000+$J$3</f>
        <v>1.0000451506399999</v>
      </c>
      <c r="L5">
        <f>H5-I5</f>
        <v>4.0389620536984694E-9</v>
      </c>
    </row>
    <row r="6" spans="2:14" x14ac:dyDescent="0.25">
      <c r="B6">
        <v>27</v>
      </c>
      <c r="C6">
        <v>9.9996870999999992</v>
      </c>
      <c r="E6" t="s">
        <v>1</v>
      </c>
      <c r="G6">
        <f>B3</f>
        <v>21</v>
      </c>
      <c r="H6">
        <f>$C$1/C3</f>
        <v>1.0000449314930735</v>
      </c>
      <c r="I6">
        <f>(G6-23)*$I$2/1000000+(G6-23)^2*$J$2/1000000+$I$7</f>
        <v>1.0000449454642897</v>
      </c>
      <c r="J6">
        <f t="shared" si="1"/>
        <v>1.0000445218399998</v>
      </c>
      <c r="L6">
        <f>H6-I6</f>
        <v>-1.3971216183961133E-8</v>
      </c>
    </row>
    <row r="7" spans="2:14" x14ac:dyDescent="0.25">
      <c r="G7">
        <f>B4</f>
        <v>23</v>
      </c>
      <c r="H7">
        <f>$C$1/C4</f>
        <v>1.0000445614642897</v>
      </c>
      <c r="I7">
        <f>H7</f>
        <v>1.0000445614642897</v>
      </c>
      <c r="J7">
        <f t="shared" si="1"/>
        <v>1.0000436210399999</v>
      </c>
      <c r="L7">
        <f>H7-I7</f>
        <v>0</v>
      </c>
    </row>
    <row r="8" spans="2:14" x14ac:dyDescent="0.25">
      <c r="G8">
        <f>B5</f>
        <v>25</v>
      </c>
      <c r="H8">
        <f>$C$1/C5</f>
        <v>1.0000438814121038</v>
      </c>
      <c r="I8">
        <f>(G8-23)*$I$2/1000000+(G8-23)^2*$J$2/1000000+$I$7</f>
        <v>1.0000439054642896</v>
      </c>
      <c r="J8">
        <f t="shared" si="1"/>
        <v>1.0000424482399999</v>
      </c>
      <c r="L8">
        <f>H8-I8</f>
        <v>-2.405218579859536E-8</v>
      </c>
      <c r="M8" t="s">
        <v>6</v>
      </c>
    </row>
    <row r="9" spans="2:14" x14ac:dyDescent="0.25">
      <c r="G9">
        <f>B6</f>
        <v>27</v>
      </c>
      <c r="H9">
        <f>$C$1/C6</f>
        <v>1.0000429913451991</v>
      </c>
      <c r="I9">
        <f>(G9-23)*$I$2/1000000+(G9-23)^2*$J$2/1000000+$I$7</f>
        <v>1.0000429774642896</v>
      </c>
      <c r="J9">
        <f t="shared" si="1"/>
        <v>1.0000410034399998</v>
      </c>
      <c r="L9">
        <f>H9-I9</f>
        <v>1.3880909532915098E-8</v>
      </c>
      <c r="M9">
        <v>-0.26</v>
      </c>
      <c r="N9">
        <v>-3.4000000000000002E-2</v>
      </c>
    </row>
    <row r="10" spans="2:14" x14ac:dyDescent="0.25">
      <c r="G10">
        <v>29</v>
      </c>
      <c r="I10">
        <f>(G10-23)*$I$2/1000000+(G10-23)^2*$J$2/1000000+$I$7</f>
        <v>1.0000417774642896</v>
      </c>
      <c r="J10">
        <f t="shared" si="1"/>
        <v>1.0000392866399999</v>
      </c>
      <c r="L10">
        <f>L5^2+L6^2+L8^2+L9^2</f>
        <v>9.826953872813191E-16</v>
      </c>
    </row>
    <row r="11" spans="2:14" x14ac:dyDescent="0.25">
      <c r="G11">
        <v>31</v>
      </c>
      <c r="I11">
        <f>(G11-23)*$I$2/1000000+(G11-23)^2*$J$2/1000000+$I$7</f>
        <v>1.0000403054642897</v>
      </c>
      <c r="J11">
        <f t="shared" si="1"/>
        <v>1.0000372978399998</v>
      </c>
      <c r="M11" t="s">
        <v>7</v>
      </c>
    </row>
    <row r="12" spans="2:14" x14ac:dyDescent="0.25">
      <c r="K12">
        <f>SQRT(666)</f>
        <v>25.80697580112788</v>
      </c>
      <c r="M12">
        <v>-0.02</v>
      </c>
      <c r="N12">
        <v>-3.2000000000000001E-2</v>
      </c>
    </row>
    <row r="16" spans="2:14" x14ac:dyDescent="0.25">
      <c r="J16">
        <v>-0.02</v>
      </c>
      <c r="K16">
        <v>-3.2000000000000001E-2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175" zoomScaleNormal="175" workbookViewId="0">
      <selection activeCell="R9" sqref="R9"/>
    </sheetView>
  </sheetViews>
  <sheetFormatPr defaultRowHeight="15" x14ac:dyDescent="0.25"/>
  <cols>
    <col min="2" max="2" width="18.140625" customWidth="1"/>
    <col min="3" max="3" width="12.42578125" customWidth="1"/>
    <col min="4" max="4" width="16" customWidth="1"/>
    <col min="5" max="5" width="12.28515625" customWidth="1"/>
    <col min="6" max="6" width="13.28515625" customWidth="1"/>
    <col min="7" max="7" width="12.42578125" customWidth="1"/>
    <col min="8" max="8" width="12.5703125" customWidth="1"/>
    <col min="11" max="11" width="12.140625" bestFit="1" customWidth="1"/>
  </cols>
  <sheetData>
    <row r="1" spans="1:12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G1" t="s">
        <v>16</v>
      </c>
      <c r="H1" t="s">
        <v>17</v>
      </c>
      <c r="I1" t="s">
        <v>18</v>
      </c>
      <c r="J1" t="s">
        <v>38</v>
      </c>
    </row>
    <row r="2" spans="1:12" x14ac:dyDescent="0.25">
      <c r="A2">
        <v>16</v>
      </c>
      <c r="B2">
        <v>23.1</v>
      </c>
      <c r="C2">
        <v>100</v>
      </c>
      <c r="D2">
        <v>9.9996715175757576</v>
      </c>
      <c r="E2">
        <v>1.9E-3</v>
      </c>
      <c r="G2">
        <v>6</v>
      </c>
      <c r="H2">
        <v>3</v>
      </c>
      <c r="I2">
        <v>1</v>
      </c>
    </row>
    <row r="3" spans="1:12" x14ac:dyDescent="0.25">
      <c r="A3">
        <v>18</v>
      </c>
      <c r="B3">
        <v>23.1</v>
      </c>
      <c r="C3">
        <v>100</v>
      </c>
      <c r="D3">
        <v>9.9996715199999997</v>
      </c>
      <c r="E3">
        <v>1.6000000000000001E-3</v>
      </c>
      <c r="G3">
        <v>6</v>
      </c>
      <c r="H3">
        <v>3</v>
      </c>
      <c r="I3">
        <v>1</v>
      </c>
    </row>
    <row r="4" spans="1:12" x14ac:dyDescent="0.25">
      <c r="A4">
        <v>19</v>
      </c>
      <c r="B4">
        <v>23.1</v>
      </c>
      <c r="C4">
        <v>100</v>
      </c>
      <c r="D4">
        <v>9.9996715100000007</v>
      </c>
      <c r="E4">
        <v>2.3E-3</v>
      </c>
      <c r="K4" t="s">
        <v>19</v>
      </c>
    </row>
    <row r="5" spans="1:12" x14ac:dyDescent="0.25">
      <c r="A5">
        <v>20</v>
      </c>
      <c r="B5">
        <v>27</v>
      </c>
      <c r="C5">
        <v>100</v>
      </c>
      <c r="D5">
        <v>9.9996871299999999</v>
      </c>
      <c r="E5">
        <v>2.0999999999999999E-3</v>
      </c>
      <c r="G5">
        <v>6</v>
      </c>
      <c r="H5">
        <v>3</v>
      </c>
      <c r="I5">
        <v>1</v>
      </c>
    </row>
    <row r="6" spans="1:12" x14ac:dyDescent="0.25">
      <c r="A6">
        <v>22</v>
      </c>
      <c r="B6">
        <v>25</v>
      </c>
      <c r="C6">
        <v>100</v>
      </c>
      <c r="D6">
        <v>9.9996782199999998</v>
      </c>
      <c r="E6">
        <v>2.8E-3</v>
      </c>
      <c r="G6">
        <v>5</v>
      </c>
      <c r="H6">
        <v>2</v>
      </c>
      <c r="I6">
        <v>1</v>
      </c>
    </row>
    <row r="7" spans="1:12" x14ac:dyDescent="0.25">
      <c r="A7">
        <v>25</v>
      </c>
      <c r="B7">
        <v>21</v>
      </c>
      <c r="C7">
        <v>100</v>
      </c>
      <c r="D7">
        <v>9.9996677999999992</v>
      </c>
      <c r="K7" t="s">
        <v>21</v>
      </c>
    </row>
    <row r="8" spans="1:12" x14ac:dyDescent="0.25">
      <c r="A8">
        <v>26</v>
      </c>
      <c r="B8">
        <v>19</v>
      </c>
      <c r="C8">
        <v>100</v>
      </c>
      <c r="K8" t="s">
        <v>20</v>
      </c>
    </row>
    <row r="9" spans="1:12" x14ac:dyDescent="0.25">
      <c r="A9">
        <v>31</v>
      </c>
      <c r="B9">
        <v>19</v>
      </c>
      <c r="C9">
        <v>100</v>
      </c>
      <c r="D9">
        <v>9.9996662500000006</v>
      </c>
      <c r="E9">
        <v>2.5999999999999999E-3</v>
      </c>
      <c r="G9">
        <v>5</v>
      </c>
      <c r="H9">
        <v>2.5</v>
      </c>
      <c r="I9">
        <v>0.5</v>
      </c>
    </row>
    <row r="10" spans="1:12" x14ac:dyDescent="0.25">
      <c r="A10">
        <v>32</v>
      </c>
      <c r="B10">
        <v>19</v>
      </c>
      <c r="C10">
        <v>70.7</v>
      </c>
      <c r="D10">
        <v>9.9996661499999995</v>
      </c>
      <c r="E10">
        <v>5.0000000000000001E-3</v>
      </c>
      <c r="G10">
        <v>5</v>
      </c>
      <c r="H10">
        <v>2</v>
      </c>
      <c r="I10">
        <v>0.5</v>
      </c>
    </row>
    <row r="11" spans="1:12" x14ac:dyDescent="0.25">
      <c r="A11">
        <v>33</v>
      </c>
      <c r="B11">
        <v>23</v>
      </c>
      <c r="C11">
        <v>70.7</v>
      </c>
      <c r="D11">
        <v>9.99967103</v>
      </c>
      <c r="E11">
        <v>5.0000000000000001E-3</v>
      </c>
      <c r="G11">
        <v>3</v>
      </c>
      <c r="H11">
        <v>1</v>
      </c>
      <c r="I11">
        <v>0.5</v>
      </c>
    </row>
    <row r="12" spans="1:12" x14ac:dyDescent="0.25">
      <c r="A12">
        <v>34</v>
      </c>
      <c r="B12">
        <v>27</v>
      </c>
      <c r="C12">
        <v>70.7</v>
      </c>
      <c r="D12">
        <v>9.9996861799999994</v>
      </c>
      <c r="E12">
        <v>5.0000000000000001E-3</v>
      </c>
      <c r="G12">
        <v>5</v>
      </c>
      <c r="H12">
        <v>2</v>
      </c>
      <c r="I12">
        <v>0.5</v>
      </c>
    </row>
    <row r="13" spans="1:12" x14ac:dyDescent="0.25">
      <c r="A13">
        <v>35</v>
      </c>
      <c r="B13">
        <v>27</v>
      </c>
      <c r="C13">
        <v>100</v>
      </c>
      <c r="D13">
        <v>9.9996868200000009</v>
      </c>
      <c r="E13">
        <v>2.5999999999999999E-3</v>
      </c>
      <c r="K13" s="13">
        <f>(B16/D5-B16/D13)*1000000</f>
        <v>-3.1002303391147734E-2</v>
      </c>
      <c r="L13" t="s">
        <v>36</v>
      </c>
    </row>
    <row r="16" spans="1:12" x14ac:dyDescent="0.25">
      <c r="B16">
        <v>10.000116999999999</v>
      </c>
      <c r="C16" t="s">
        <v>22</v>
      </c>
    </row>
    <row r="17" spans="2:8" x14ac:dyDescent="0.25">
      <c r="C17" s="1" t="s">
        <v>10</v>
      </c>
      <c r="D17" s="1" t="s">
        <v>23</v>
      </c>
      <c r="E17" s="1" t="s">
        <v>10</v>
      </c>
      <c r="F17" s="1" t="s">
        <v>23</v>
      </c>
      <c r="G17" t="s">
        <v>39</v>
      </c>
      <c r="H17" s="1" t="s">
        <v>37</v>
      </c>
    </row>
    <row r="18" spans="2:8" x14ac:dyDescent="0.25">
      <c r="B18">
        <v>29</v>
      </c>
      <c r="E18">
        <f t="shared" ref="E18:F24" si="0">E$34+($B18-23)*E$32/1000000+(($B18-23)^2)*E$33/1000000</f>
        <v>1.0000418234000001</v>
      </c>
      <c r="F18">
        <f t="shared" si="0"/>
        <v>1.0000419428671559</v>
      </c>
      <c r="G18">
        <f t="shared" ref="G18:H30" si="1">G$34+($B18-23)*G$32/1000000+(($B18-23)^2)*G$33/1000000</f>
        <v>1.0000432774633607</v>
      </c>
      <c r="H18">
        <f t="shared" si="1"/>
        <v>1.0000420604</v>
      </c>
    </row>
    <row r="19" spans="2:8" x14ac:dyDescent="0.25">
      <c r="B19">
        <v>28</v>
      </c>
      <c r="E19">
        <f t="shared" si="0"/>
        <v>1.0000424374999999</v>
      </c>
      <c r="F19">
        <f t="shared" si="0"/>
        <v>1.0000425459671558</v>
      </c>
      <c r="G19">
        <f t="shared" si="1"/>
        <v>1.0000436494633607</v>
      </c>
      <c r="H19">
        <f t="shared" si="1"/>
        <v>1.0000426524999999</v>
      </c>
    </row>
    <row r="20" spans="2:8" x14ac:dyDescent="0.25">
      <c r="B20">
        <v>27</v>
      </c>
      <c r="C20">
        <f>B16/D5</f>
        <v>1.0000429883449764</v>
      </c>
      <c r="D20">
        <f>B16/D12</f>
        <v>1.0000430833520417</v>
      </c>
      <c r="E20">
        <f t="shared" si="0"/>
        <v>1.0000429873999999</v>
      </c>
      <c r="F20">
        <f t="shared" si="0"/>
        <v>1.0000430848671558</v>
      </c>
      <c r="G20">
        <f t="shared" si="1"/>
        <v>1.0000439574633608</v>
      </c>
      <c r="H20">
        <f t="shared" si="1"/>
        <v>1.0000431803999998</v>
      </c>
    </row>
    <row r="21" spans="2:8" x14ac:dyDescent="0.25">
      <c r="B21">
        <v>26</v>
      </c>
      <c r="E21">
        <f t="shared" si="0"/>
        <v>1.0000434731000001</v>
      </c>
      <c r="F21">
        <f t="shared" si="0"/>
        <v>1.0000435595671557</v>
      </c>
      <c r="G21">
        <f t="shared" si="1"/>
        <v>1.0000442014633606</v>
      </c>
      <c r="H21">
        <f t="shared" si="1"/>
        <v>1.0000436441</v>
      </c>
    </row>
    <row r="22" spans="2:8" x14ac:dyDescent="0.25">
      <c r="B22">
        <v>25</v>
      </c>
      <c r="C22">
        <f>B16/D6</f>
        <v>1.0000438794119517</v>
      </c>
      <c r="E22">
        <f t="shared" si="0"/>
        <v>1.0000438946000001</v>
      </c>
      <c r="F22">
        <f t="shared" si="0"/>
        <v>1.0000439700671557</v>
      </c>
      <c r="G22">
        <f t="shared" si="1"/>
        <v>1.0000443814633608</v>
      </c>
      <c r="H22">
        <f t="shared" si="1"/>
        <v>1.0000440436</v>
      </c>
    </row>
    <row r="23" spans="2:8" x14ac:dyDescent="0.25">
      <c r="B23">
        <v>24</v>
      </c>
      <c r="E23">
        <f t="shared" si="0"/>
        <v>1.0000442518999999</v>
      </c>
      <c r="F23">
        <f t="shared" si="0"/>
        <v>1.0000443163671557</v>
      </c>
      <c r="G23">
        <f t="shared" si="1"/>
        <v>1.0000444974633607</v>
      </c>
      <c r="H23">
        <f t="shared" si="1"/>
        <v>1.0000443789</v>
      </c>
    </row>
    <row r="24" spans="2:8" x14ac:dyDescent="0.25">
      <c r="B24">
        <v>23</v>
      </c>
      <c r="C24">
        <f>B16/D3</f>
        <v>1.0000445494633607</v>
      </c>
      <c r="D24">
        <f>B16/D11</f>
        <v>1.0000445984671558</v>
      </c>
      <c r="E24">
        <f t="shared" si="0"/>
        <v>1.000044545</v>
      </c>
      <c r="F24">
        <f t="shared" si="0"/>
        <v>1.0000445984671558</v>
      </c>
      <c r="G24">
        <f t="shared" si="1"/>
        <v>1.0000445494633607</v>
      </c>
      <c r="H24">
        <f t="shared" si="1"/>
        <v>1.00004465</v>
      </c>
    </row>
    <row r="25" spans="2:8" x14ac:dyDescent="0.25">
      <c r="B25">
        <v>22</v>
      </c>
      <c r="E25">
        <f t="shared" ref="E25:F30" si="2">E$34+($B25-23)*E$32/1000000+(($B25-23)^2)*E$33/1000000</f>
        <v>1.0000447739</v>
      </c>
      <c r="F25">
        <f t="shared" si="2"/>
        <v>1.0000448163671558</v>
      </c>
      <c r="G25">
        <f t="shared" si="1"/>
        <v>1.0000445374633609</v>
      </c>
      <c r="H25">
        <f t="shared" si="1"/>
        <v>1.0000448569</v>
      </c>
    </row>
    <row r="26" spans="2:8" x14ac:dyDescent="0.25">
      <c r="B26">
        <v>21</v>
      </c>
      <c r="C26">
        <f>B16/D7</f>
        <v>1.000044921492292</v>
      </c>
      <c r="E26">
        <f t="shared" si="2"/>
        <v>1.0000449385999999</v>
      </c>
      <c r="F26">
        <f t="shared" si="2"/>
        <v>1.0000449700671559</v>
      </c>
      <c r="G26">
        <f t="shared" si="1"/>
        <v>1.0000444614633608</v>
      </c>
      <c r="H26">
        <f t="shared" si="1"/>
        <v>1.0000449996</v>
      </c>
    </row>
    <row r="27" spans="2:8" x14ac:dyDescent="0.25">
      <c r="B27">
        <v>20</v>
      </c>
      <c r="E27">
        <f t="shared" si="2"/>
        <v>1.0000450391</v>
      </c>
      <c r="F27">
        <f t="shared" si="2"/>
        <v>1.0000450595671559</v>
      </c>
      <c r="G27">
        <f t="shared" si="1"/>
        <v>1.0000443214633608</v>
      </c>
      <c r="H27">
        <f t="shared" si="1"/>
        <v>1.0000450781000001</v>
      </c>
    </row>
    <row r="28" spans="2:8" x14ac:dyDescent="0.25">
      <c r="B28">
        <v>19</v>
      </c>
      <c r="C28">
        <f>B16/D9</f>
        <v>1.0000450765044282</v>
      </c>
      <c r="D28">
        <f>B16/D10</f>
        <v>1.0000450865052131</v>
      </c>
      <c r="E28">
        <f t="shared" si="2"/>
        <v>1.0000450753999999</v>
      </c>
      <c r="F28">
        <f t="shared" si="2"/>
        <v>1.0000450848671556</v>
      </c>
      <c r="G28">
        <f t="shared" si="1"/>
        <v>1.0000441174633607</v>
      </c>
      <c r="H28">
        <f t="shared" si="1"/>
        <v>1.0000450923999999</v>
      </c>
    </row>
    <row r="29" spans="2:8" x14ac:dyDescent="0.25">
      <c r="B29">
        <v>18</v>
      </c>
      <c r="E29">
        <f t="shared" si="2"/>
        <v>1.0000450475</v>
      </c>
      <c r="F29">
        <f t="shared" si="2"/>
        <v>1.0000450459671557</v>
      </c>
      <c r="G29">
        <f t="shared" si="1"/>
        <v>1.0000438494633608</v>
      </c>
      <c r="H29">
        <f t="shared" si="1"/>
        <v>1.0000450425</v>
      </c>
    </row>
    <row r="30" spans="2:8" x14ac:dyDescent="0.25">
      <c r="B30">
        <v>17</v>
      </c>
      <c r="E30">
        <f t="shared" si="2"/>
        <v>1.0000449553999999</v>
      </c>
      <c r="F30">
        <f t="shared" si="2"/>
        <v>1.0000449428671558</v>
      </c>
      <c r="G30">
        <f t="shared" si="1"/>
        <v>1.0000435174633606</v>
      </c>
      <c r="H30">
        <f t="shared" si="1"/>
        <v>1.0000449284000001</v>
      </c>
    </row>
    <row r="32" spans="2:8" x14ac:dyDescent="0.25">
      <c r="D32" t="s">
        <v>4</v>
      </c>
      <c r="E32">
        <v>-0.26100000000000001</v>
      </c>
      <c r="F32">
        <v>-0.25</v>
      </c>
      <c r="G32">
        <v>-0.02</v>
      </c>
      <c r="H32">
        <v>-0.23899999999999999</v>
      </c>
    </row>
    <row r="33" spans="2:10" x14ac:dyDescent="0.25">
      <c r="D33" t="s">
        <v>5</v>
      </c>
      <c r="E33">
        <v>-3.2099999999999997E-2</v>
      </c>
      <c r="F33">
        <v>-3.2099999999999997E-2</v>
      </c>
      <c r="G33">
        <v>-3.2000000000000001E-2</v>
      </c>
      <c r="H33">
        <v>-3.2099999999999997E-2</v>
      </c>
    </row>
    <row r="34" spans="2:10" x14ac:dyDescent="0.25">
      <c r="D34" t="s">
        <v>24</v>
      </c>
      <c r="E34">
        <v>1.000044545</v>
      </c>
      <c r="F34">
        <f>D24</f>
        <v>1.0000445984671558</v>
      </c>
      <c r="G34">
        <f>C24</f>
        <v>1.0000445494633607</v>
      </c>
      <c r="H34">
        <v>1.00004465</v>
      </c>
    </row>
    <row r="36" spans="2:10" x14ac:dyDescent="0.25">
      <c r="B36" t="s">
        <v>33</v>
      </c>
      <c r="C36" s="13">
        <f>(C20-C28)/8*1000000</f>
        <v>-0.26101993147453761</v>
      </c>
      <c r="D36" s="13">
        <f>(D20-D28)/8*1000000</f>
        <v>-0.2503941464171433</v>
      </c>
    </row>
    <row r="37" spans="2:10" x14ac:dyDescent="0.25">
      <c r="B37" t="s">
        <v>33</v>
      </c>
      <c r="C37" s="14">
        <f>((C20+C28)/2-C24)/16*1000000</f>
        <v>-3.2314916145748107E-2</v>
      </c>
      <c r="D37" s="14">
        <f>((D20+D28)/2-D24)/16*1000000</f>
        <v>-3.2096158023020571E-2</v>
      </c>
    </row>
    <row r="40" spans="2:10" x14ac:dyDescent="0.25">
      <c r="C40" t="s">
        <v>25</v>
      </c>
      <c r="E40">
        <f>23-E32/(2*E33)</f>
        <v>18.934579439252335</v>
      </c>
      <c r="F40">
        <f>23-F32/(2*F33)</f>
        <v>19.105919003115265</v>
      </c>
      <c r="G40">
        <f>23-G32/(2*G33)</f>
        <v>22.6875</v>
      </c>
      <c r="H40">
        <f>23-H32/(2*H33)</f>
        <v>19.277258566978194</v>
      </c>
      <c r="J40">
        <f>E40+0.34</f>
        <v>19.274579439252335</v>
      </c>
    </row>
    <row r="42" spans="2:10" x14ac:dyDescent="0.25">
      <c r="C42" t="s">
        <v>32</v>
      </c>
      <c r="E42">
        <f>E$34+(E40-23)*E$32/1000000+((E40-23)^2)*E$33/1000000</f>
        <v>1.0000450755373831</v>
      </c>
      <c r="F42">
        <f>F$34+(F40-23)*F$32/1000000+((F40-23)^2)*F$33/1000000</f>
        <v>1.0000450852272804</v>
      </c>
      <c r="G42">
        <f>G$34+(G40-23)*G$32/1000000+((G40-23)^2)*G$33/1000000</f>
        <v>1.0000445525883608</v>
      </c>
      <c r="H42">
        <f>H$34+(H40-23)*H$32/1000000+((H40-23)^2)*H$33/1000000</f>
        <v>1.0000450948676012</v>
      </c>
    </row>
    <row r="44" spans="2:10" x14ac:dyDescent="0.25">
      <c r="C44" t="s">
        <v>34</v>
      </c>
      <c r="E44" s="14">
        <f>(E42-F42)*1000000</f>
        <v>-9.6898973289682999E-3</v>
      </c>
    </row>
    <row r="45" spans="2:10" x14ac:dyDescent="0.25">
      <c r="C45" t="s">
        <v>35</v>
      </c>
      <c r="E45" s="14">
        <f>(F40-E40)*2</f>
        <v>0.34267912772585873</v>
      </c>
    </row>
    <row r="46" spans="2:10" x14ac:dyDescent="0.25">
      <c r="E46" s="14"/>
    </row>
    <row r="48" spans="2:10" x14ac:dyDescent="0.25">
      <c r="B48" s="12" t="s">
        <v>26</v>
      </c>
      <c r="C48" s="10" t="s">
        <v>27</v>
      </c>
      <c r="D48" s="10" t="s">
        <v>28</v>
      </c>
      <c r="E48" s="10"/>
      <c r="F48" s="10" t="s">
        <v>30</v>
      </c>
      <c r="G48" s="11" t="s">
        <v>29</v>
      </c>
    </row>
    <row r="49" spans="2:7" x14ac:dyDescent="0.25">
      <c r="B49" s="2">
        <v>27</v>
      </c>
      <c r="C49" s="3">
        <v>1.0000429883449764</v>
      </c>
      <c r="D49" s="3">
        <f t="shared" ref="D49:D54" si="3">D$58+($B49-23)*D$56/1000000+(($B49-23)^2)*D$57/1000000</f>
        <v>1.0000429873999999</v>
      </c>
      <c r="E49" s="3"/>
      <c r="F49" s="3">
        <f>(C49-D49)^2</f>
        <v>8.9298066391259197E-19</v>
      </c>
      <c r="G49" s="4">
        <f>(C49-D49)*1000000</f>
        <v>9.4497654146152854E-4</v>
      </c>
    </row>
    <row r="50" spans="2:7" x14ac:dyDescent="0.25">
      <c r="B50" s="2">
        <v>25</v>
      </c>
      <c r="C50" s="3">
        <v>1.0000438794119517</v>
      </c>
      <c r="D50" s="3">
        <f t="shared" si="3"/>
        <v>1.0000438946000001</v>
      </c>
      <c r="E50" s="3"/>
      <c r="F50" s="3">
        <f>(C50-D50)^2</f>
        <v>2.3067681342693944E-16</v>
      </c>
      <c r="G50" s="4">
        <f>(C50-D50)*1000000</f>
        <v>-1.518804837452592E-2</v>
      </c>
    </row>
    <row r="51" spans="2:7" x14ac:dyDescent="0.25">
      <c r="B51" s="2">
        <v>23.1</v>
      </c>
      <c r="C51" s="3">
        <v>1.0000445494633607</v>
      </c>
      <c r="D51" s="3">
        <f t="shared" si="3"/>
        <v>1.0000445185790001</v>
      </c>
      <c r="E51" s="3"/>
      <c r="F51" s="3">
        <f>(C51-D51)^2</f>
        <v>9.5384373118314803E-16</v>
      </c>
      <c r="G51" s="4">
        <f>(C51-D51)*1000000</f>
        <v>3.088436062448352E-2</v>
      </c>
    </row>
    <row r="52" spans="2:7" x14ac:dyDescent="0.25">
      <c r="B52" s="2">
        <v>23</v>
      </c>
      <c r="C52" s="3"/>
      <c r="D52" s="3">
        <f t="shared" si="3"/>
        <v>1.000044545</v>
      </c>
      <c r="E52" s="3"/>
      <c r="F52" s="3"/>
      <c r="G52" s="4"/>
    </row>
    <row r="53" spans="2:7" x14ac:dyDescent="0.25">
      <c r="B53" s="2">
        <v>21</v>
      </c>
      <c r="C53" s="3">
        <v>1.000044921492292</v>
      </c>
      <c r="D53" s="3">
        <f t="shared" si="3"/>
        <v>1.0000449385999999</v>
      </c>
      <c r="E53" s="3"/>
      <c r="F53" s="3">
        <f t="shared" ref="F53:F54" si="4">(C53-D53)^2</f>
        <v>2.9267367017213483E-16</v>
      </c>
      <c r="G53" s="4">
        <f t="shared" ref="G53:G54" si="5">(C53-D53)*1000000</f>
        <v>-1.7107707916963477E-2</v>
      </c>
    </row>
    <row r="54" spans="2:7" x14ac:dyDescent="0.25">
      <c r="B54" s="2">
        <v>19</v>
      </c>
      <c r="C54" s="3">
        <v>1.0000450765044282</v>
      </c>
      <c r="D54" s="3">
        <f t="shared" si="3"/>
        <v>1.0000450753999999</v>
      </c>
      <c r="E54" s="3"/>
      <c r="F54" s="3">
        <f t="shared" si="4"/>
        <v>1.219761928531156E-18</v>
      </c>
      <c r="G54" s="4">
        <f t="shared" si="5"/>
        <v>1.104428326570428E-3</v>
      </c>
    </row>
    <row r="55" spans="2:7" x14ac:dyDescent="0.25">
      <c r="B55" s="2"/>
      <c r="C55" s="3"/>
      <c r="D55" s="3"/>
      <c r="E55" s="3"/>
      <c r="F55" s="3"/>
      <c r="G55" s="4"/>
    </row>
    <row r="56" spans="2:7" x14ac:dyDescent="0.25">
      <c r="B56" s="2"/>
      <c r="C56" s="3"/>
      <c r="D56" s="3">
        <v>-0.26100000000000001</v>
      </c>
      <c r="E56" s="3"/>
      <c r="F56" s="5">
        <f>SQRT(SUM(F49:F54))</f>
        <v>3.8461759676003724E-8</v>
      </c>
      <c r="G56" s="6" t="s">
        <v>31</v>
      </c>
    </row>
    <row r="57" spans="2:7" x14ac:dyDescent="0.25">
      <c r="B57" s="2"/>
      <c r="C57" s="3"/>
      <c r="D57" s="3">
        <v>-3.2099999999999997E-2</v>
      </c>
      <c r="E57" s="3"/>
      <c r="F57" s="3"/>
      <c r="G57" s="4"/>
    </row>
    <row r="58" spans="2:7" x14ac:dyDescent="0.25">
      <c r="B58" s="7"/>
      <c r="C58" s="8"/>
      <c r="D58" s="8">
        <v>1.000044545</v>
      </c>
      <c r="E58" s="8"/>
      <c r="F58" s="8"/>
      <c r="G58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Windows User</cp:lastModifiedBy>
  <dcterms:created xsi:type="dcterms:W3CDTF">2022-04-06T02:06:50Z</dcterms:created>
  <dcterms:modified xsi:type="dcterms:W3CDTF">2022-04-17T21:34:50Z</dcterms:modified>
</cp:coreProperties>
</file>