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80" windowWidth="19980" windowHeight="7185"/>
  </bookViews>
  <sheets>
    <sheet name="Summary of Results" sheetId="12" r:id="rId1"/>
    <sheet name="TIPD188 Data" sheetId="9" r:id="rId2"/>
  </sheets>
  <calcPr calcId="145621"/>
</workbook>
</file>

<file path=xl/calcChain.xml><?xml version="1.0" encoding="utf-8"?>
<calcChain xmlns="http://schemas.openxmlformats.org/spreadsheetml/2006/main">
  <c r="L50" i="12" l="1"/>
  <c r="Q8" i="9" l="1"/>
  <c r="M99" i="9" l="1"/>
  <c r="O22" i="9"/>
  <c r="M91" i="9"/>
  <c r="M103" i="9"/>
  <c r="M189" i="9"/>
  <c r="M188" i="9"/>
  <c r="M96" i="9"/>
  <c r="M192" i="9"/>
  <c r="M102" i="9"/>
  <c r="M191" i="9"/>
  <c r="M101" i="9"/>
  <c r="M93" i="9"/>
  <c r="M94" i="9"/>
  <c r="M197" i="9"/>
  <c r="M199" i="9"/>
  <c r="D4" i="12"/>
  <c r="O121" i="9"/>
  <c r="M194" i="9"/>
  <c r="M195" i="9"/>
  <c r="M190" i="9"/>
  <c r="M193" i="9"/>
  <c r="M97" i="9"/>
  <c r="O23" i="9"/>
  <c r="Q21" i="9" s="1"/>
  <c r="M98" i="9"/>
  <c r="M100" i="9"/>
  <c r="M201" i="9"/>
  <c r="M198" i="9"/>
  <c r="M95" i="9"/>
  <c r="M90" i="9"/>
  <c r="O120" i="9"/>
  <c r="M200" i="9"/>
  <c r="M196" i="9"/>
  <c r="M92" i="9"/>
  <c r="Q5" i="9"/>
  <c r="D56" i="9" l="1"/>
  <c r="R17" i="9"/>
  <c r="D17" i="9"/>
  <c r="P19" i="9"/>
  <c r="K31" i="9"/>
  <c r="H54" i="9"/>
  <c r="S19" i="9"/>
  <c r="F54" i="9"/>
  <c r="H31" i="9"/>
  <c r="Q119" i="9"/>
  <c r="I9" i="12" s="1"/>
  <c r="Q54" i="9"/>
  <c r="P56" i="9"/>
  <c r="P31" i="9"/>
  <c r="K19" i="9"/>
  <c r="F56" i="9"/>
  <c r="J56" i="9"/>
  <c r="N56" i="9"/>
  <c r="R54" i="9"/>
  <c r="Q19" i="9"/>
  <c r="D31" i="9"/>
  <c r="O31" i="9"/>
  <c r="P54" i="9"/>
  <c r="E54" i="9"/>
  <c r="D19" i="9"/>
  <c r="J19" i="9"/>
  <c r="G31" i="9"/>
  <c r="H56" i="9"/>
  <c r="D54" i="9"/>
  <c r="L56" i="9"/>
  <c r="Q31" i="9"/>
  <c r="S31" i="9"/>
  <c r="I19" i="9"/>
  <c r="G19" i="9"/>
  <c r="L19" i="9"/>
  <c r="J54" i="9"/>
  <c r="R56" i="9"/>
  <c r="O54" i="9"/>
  <c r="L31" i="9"/>
  <c r="K56" i="9"/>
  <c r="M19" i="9"/>
  <c r="F19" i="9"/>
  <c r="G54" i="9"/>
  <c r="N19" i="9"/>
  <c r="S56" i="9"/>
  <c r="O19" i="9"/>
  <c r="M54" i="9"/>
  <c r="E19" i="9"/>
  <c r="E56" i="9"/>
  <c r="M56" i="9"/>
  <c r="O56" i="9"/>
  <c r="H19" i="9"/>
  <c r="S54" i="9"/>
  <c r="N54" i="9"/>
  <c r="R19" i="9"/>
  <c r="N184" i="9"/>
  <c r="F184" i="9"/>
  <c r="N182" i="9"/>
  <c r="F182" i="9"/>
  <c r="P179" i="9"/>
  <c r="H179" i="9"/>
  <c r="P177" i="9"/>
  <c r="H177" i="9"/>
  <c r="R174" i="9"/>
  <c r="J174" i="9"/>
  <c r="R172" i="9"/>
  <c r="J172" i="9"/>
  <c r="L169" i="9"/>
  <c r="D169" i="9"/>
  <c r="L167" i="9"/>
  <c r="D167" i="9"/>
  <c r="N164" i="9"/>
  <c r="F164" i="9"/>
  <c r="N162" i="9"/>
  <c r="F162" i="9"/>
  <c r="P159" i="9"/>
  <c r="H159" i="9"/>
  <c r="P157" i="9"/>
  <c r="H157" i="9"/>
  <c r="R154" i="9"/>
  <c r="J154" i="9"/>
  <c r="R152" i="9"/>
  <c r="J152" i="9"/>
  <c r="M147" i="9"/>
  <c r="E147" i="9"/>
  <c r="P144" i="9"/>
  <c r="H144" i="9"/>
  <c r="S141" i="9"/>
  <c r="K141" i="9"/>
  <c r="N138" i="9"/>
  <c r="F138" i="9"/>
  <c r="Q135" i="9"/>
  <c r="I135" i="9"/>
  <c r="L132" i="9"/>
  <c r="D132" i="9"/>
  <c r="O129" i="9"/>
  <c r="G129" i="9"/>
  <c r="R117" i="9"/>
  <c r="J117" i="9"/>
  <c r="R115" i="9"/>
  <c r="J115" i="9"/>
  <c r="S111" i="9"/>
  <c r="K111" i="9"/>
  <c r="S86" i="9"/>
  <c r="K86" i="9"/>
  <c r="S84" i="9"/>
  <c r="K84" i="9"/>
  <c r="M81" i="9"/>
  <c r="E81" i="9"/>
  <c r="M79" i="9"/>
  <c r="E79" i="9"/>
  <c r="O76" i="9"/>
  <c r="G76" i="9"/>
  <c r="O74" i="9"/>
  <c r="G74" i="9"/>
  <c r="Q71" i="9"/>
  <c r="I71" i="9"/>
  <c r="Q69" i="9"/>
  <c r="I69" i="9"/>
  <c r="S66" i="9"/>
  <c r="K66" i="9"/>
  <c r="M184" i="9"/>
  <c r="E184" i="9"/>
  <c r="M182" i="9"/>
  <c r="E182" i="9"/>
  <c r="O179" i="9"/>
  <c r="G179" i="9"/>
  <c r="O177" i="9"/>
  <c r="G177" i="9"/>
  <c r="Q174" i="9"/>
  <c r="I174" i="9"/>
  <c r="Q172" i="9"/>
  <c r="I172" i="9"/>
  <c r="S169" i="9"/>
  <c r="K169" i="9"/>
  <c r="S167" i="9"/>
  <c r="K167" i="9"/>
  <c r="M164" i="9"/>
  <c r="E164" i="9"/>
  <c r="M162" i="9"/>
  <c r="E162" i="9"/>
  <c r="O159" i="9"/>
  <c r="G159" i="9"/>
  <c r="O157" i="9"/>
  <c r="G157" i="9"/>
  <c r="Q154" i="9"/>
  <c r="I154" i="9"/>
  <c r="Q152" i="9"/>
  <c r="I152" i="9"/>
  <c r="L147" i="9"/>
  <c r="D147" i="9"/>
  <c r="O144" i="9"/>
  <c r="G144" i="9"/>
  <c r="R141" i="9"/>
  <c r="J141" i="9"/>
  <c r="M138" i="9"/>
  <c r="E138" i="9"/>
  <c r="P135" i="9"/>
  <c r="H135" i="9"/>
  <c r="S132" i="9"/>
  <c r="K132" i="9"/>
  <c r="N129" i="9"/>
  <c r="F129" i="9"/>
  <c r="Q117" i="9"/>
  <c r="I117" i="9"/>
  <c r="Q115" i="9"/>
  <c r="I115" i="9"/>
  <c r="R111" i="9"/>
  <c r="J111" i="9"/>
  <c r="R86" i="9"/>
  <c r="J86" i="9"/>
  <c r="R84" i="9"/>
  <c r="J84" i="9"/>
  <c r="L184" i="9"/>
  <c r="D184" i="9"/>
  <c r="L182" i="9"/>
  <c r="D182" i="9"/>
  <c r="N179" i="9"/>
  <c r="F179" i="9"/>
  <c r="N177" i="9"/>
  <c r="F177" i="9"/>
  <c r="P174" i="9"/>
  <c r="H174" i="9"/>
  <c r="P172" i="9"/>
  <c r="H172" i="9"/>
  <c r="R169" i="9"/>
  <c r="J169" i="9"/>
  <c r="R167" i="9"/>
  <c r="J167" i="9"/>
  <c r="L164" i="9"/>
  <c r="D164" i="9"/>
  <c r="L162" i="9"/>
  <c r="D162" i="9"/>
  <c r="N159" i="9"/>
  <c r="F159" i="9"/>
  <c r="N157" i="9"/>
  <c r="F157" i="9"/>
  <c r="P154" i="9"/>
  <c r="H154" i="9"/>
  <c r="P152" i="9"/>
  <c r="H152" i="9"/>
  <c r="S147" i="9"/>
  <c r="K147" i="9"/>
  <c r="N144" i="9"/>
  <c r="F144" i="9"/>
  <c r="Q141" i="9"/>
  <c r="I141" i="9"/>
  <c r="L138" i="9"/>
  <c r="D138" i="9"/>
  <c r="O135" i="9"/>
  <c r="G135" i="9"/>
  <c r="R132" i="9"/>
  <c r="J132" i="9"/>
  <c r="M129" i="9"/>
  <c r="E129" i="9"/>
  <c r="P117" i="9"/>
  <c r="H117" i="9"/>
  <c r="P115" i="9"/>
  <c r="H115" i="9"/>
  <c r="Q111" i="9"/>
  <c r="I111" i="9"/>
  <c r="Q86" i="9"/>
  <c r="I86" i="9"/>
  <c r="Q84" i="9"/>
  <c r="I84" i="9"/>
  <c r="S81" i="9"/>
  <c r="K81" i="9"/>
  <c r="S79" i="9"/>
  <c r="K79" i="9"/>
  <c r="M76" i="9"/>
  <c r="E76" i="9"/>
  <c r="M74" i="9"/>
  <c r="E74" i="9"/>
  <c r="O71" i="9"/>
  <c r="G71" i="9"/>
  <c r="O69" i="9"/>
  <c r="G69" i="9"/>
  <c r="Q66" i="9"/>
  <c r="I66" i="9"/>
  <c r="Q184" i="9"/>
  <c r="I184" i="9"/>
  <c r="Q182" i="9"/>
  <c r="I182" i="9"/>
  <c r="S179" i="9"/>
  <c r="K179" i="9"/>
  <c r="S177" i="9"/>
  <c r="K177" i="9"/>
  <c r="M174" i="9"/>
  <c r="E174" i="9"/>
  <c r="M172" i="9"/>
  <c r="E172" i="9"/>
  <c r="O169" i="9"/>
  <c r="G169" i="9"/>
  <c r="O167" i="9"/>
  <c r="G167" i="9"/>
  <c r="Q164" i="9"/>
  <c r="I164" i="9"/>
  <c r="Q162" i="9"/>
  <c r="I162" i="9"/>
  <c r="S159" i="9"/>
  <c r="K159" i="9"/>
  <c r="S157" i="9"/>
  <c r="K157" i="9"/>
  <c r="M154" i="9"/>
  <c r="E154" i="9"/>
  <c r="M152" i="9"/>
  <c r="E152" i="9"/>
  <c r="P147" i="9"/>
  <c r="H147" i="9"/>
  <c r="S144" i="9"/>
  <c r="K144" i="9"/>
  <c r="N141" i="9"/>
  <c r="F141" i="9"/>
  <c r="Q138" i="9"/>
  <c r="I138" i="9"/>
  <c r="L135" i="9"/>
  <c r="D135" i="9"/>
  <c r="O132" i="9"/>
  <c r="G132" i="9"/>
  <c r="R129" i="9"/>
  <c r="J129" i="9"/>
  <c r="M117" i="9"/>
  <c r="E117" i="9"/>
  <c r="M115" i="9"/>
  <c r="E115" i="9"/>
  <c r="N111" i="9"/>
  <c r="F111" i="9"/>
  <c r="N86" i="9"/>
  <c r="F86" i="9"/>
  <c r="N84" i="9"/>
  <c r="F84" i="9"/>
  <c r="P81" i="9"/>
  <c r="H81" i="9"/>
  <c r="P79" i="9"/>
  <c r="H79" i="9"/>
  <c r="R76" i="9"/>
  <c r="J76" i="9"/>
  <c r="R74" i="9"/>
  <c r="J74" i="9"/>
  <c r="L71" i="9"/>
  <c r="D71" i="9"/>
  <c r="L69" i="9"/>
  <c r="D69" i="9"/>
  <c r="N66" i="9"/>
  <c r="F66" i="9"/>
  <c r="S184" i="9"/>
  <c r="S182" i="9"/>
  <c r="E179" i="9"/>
  <c r="E177" i="9"/>
  <c r="G174" i="9"/>
  <c r="G172" i="9"/>
  <c r="I169" i="9"/>
  <c r="I167" i="9"/>
  <c r="K164" i="9"/>
  <c r="K162" i="9"/>
  <c r="M159" i="9"/>
  <c r="M157" i="9"/>
  <c r="O154" i="9"/>
  <c r="O152" i="9"/>
  <c r="R147" i="9"/>
  <c r="I144" i="9"/>
  <c r="M141" i="9"/>
  <c r="R138" i="9"/>
  <c r="E135" i="9"/>
  <c r="H132" i="9"/>
  <c r="K129" i="9"/>
  <c r="N117" i="9"/>
  <c r="N115" i="9"/>
  <c r="O111" i="9"/>
  <c r="G86" i="9"/>
  <c r="G84" i="9"/>
  <c r="L81" i="9"/>
  <c r="O79" i="9"/>
  <c r="H76" i="9"/>
  <c r="K74" i="9"/>
  <c r="P71" i="9"/>
  <c r="S69" i="9"/>
  <c r="F69" i="9"/>
  <c r="L66" i="9"/>
  <c r="Q64" i="9"/>
  <c r="I64" i="9"/>
  <c r="S61" i="9"/>
  <c r="K61" i="9"/>
  <c r="S59" i="9"/>
  <c r="K59" i="9"/>
  <c r="N49" i="9"/>
  <c r="F49" i="9"/>
  <c r="Q46" i="9"/>
  <c r="I46" i="9"/>
  <c r="L43" i="9"/>
  <c r="D43" i="9"/>
  <c r="O40" i="9"/>
  <c r="G40" i="9"/>
  <c r="R37" i="9"/>
  <c r="J37" i="9"/>
  <c r="M34" i="9"/>
  <c r="E34" i="9"/>
  <c r="P17" i="9"/>
  <c r="H17" i="9"/>
  <c r="P13" i="9"/>
  <c r="H13" i="9"/>
  <c r="R184" i="9"/>
  <c r="R182" i="9"/>
  <c r="D179" i="9"/>
  <c r="D177" i="9"/>
  <c r="F174" i="9"/>
  <c r="F172" i="9"/>
  <c r="H169" i="9"/>
  <c r="H167" i="9"/>
  <c r="J164" i="9"/>
  <c r="J162" i="9"/>
  <c r="L159" i="9"/>
  <c r="L157" i="9"/>
  <c r="N154" i="9"/>
  <c r="N152" i="9"/>
  <c r="Q147" i="9"/>
  <c r="E144" i="9"/>
  <c r="L141" i="9"/>
  <c r="P138" i="9"/>
  <c r="S135" i="9"/>
  <c r="F132" i="9"/>
  <c r="I129" i="9"/>
  <c r="L117" i="9"/>
  <c r="L115" i="9"/>
  <c r="M111" i="9"/>
  <c r="E86" i="9"/>
  <c r="E84" i="9"/>
  <c r="J81" i="9"/>
  <c r="N79" i="9"/>
  <c r="S76" i="9"/>
  <c r="F76" i="9"/>
  <c r="I74" i="9"/>
  <c r="N71" i="9"/>
  <c r="R69" i="9"/>
  <c r="E69" i="9"/>
  <c r="J66" i="9"/>
  <c r="P64" i="9"/>
  <c r="H64" i="9"/>
  <c r="R61" i="9"/>
  <c r="J61" i="9"/>
  <c r="R59" i="9"/>
  <c r="J59" i="9"/>
  <c r="M49" i="9"/>
  <c r="E49" i="9"/>
  <c r="P46" i="9"/>
  <c r="H46" i="9"/>
  <c r="S43" i="9"/>
  <c r="K43" i="9"/>
  <c r="N40" i="9"/>
  <c r="F40" i="9"/>
  <c r="Q37" i="9"/>
  <c r="I37" i="9"/>
  <c r="L34" i="9"/>
  <c r="D34" i="9"/>
  <c r="O17" i="9"/>
  <c r="G17" i="9"/>
  <c r="O13" i="9"/>
  <c r="G13" i="9"/>
  <c r="P184" i="9"/>
  <c r="P182" i="9"/>
  <c r="R179" i="9"/>
  <c r="R177" i="9"/>
  <c r="D174" i="9"/>
  <c r="D172" i="9"/>
  <c r="F169" i="9"/>
  <c r="F167" i="9"/>
  <c r="H164" i="9"/>
  <c r="H162" i="9"/>
  <c r="J159" i="9"/>
  <c r="J157" i="9"/>
  <c r="L154" i="9"/>
  <c r="L152" i="9"/>
  <c r="O147" i="9"/>
  <c r="D144" i="9"/>
  <c r="H141" i="9"/>
  <c r="O138" i="9"/>
  <c r="R135" i="9"/>
  <c r="E132" i="9"/>
  <c r="H129" i="9"/>
  <c r="K117" i="9"/>
  <c r="K115" i="9"/>
  <c r="L111" i="9"/>
  <c r="D86" i="9"/>
  <c r="D84" i="9"/>
  <c r="I81" i="9"/>
  <c r="L79" i="9"/>
  <c r="Q76" i="9"/>
  <c r="D76" i="9"/>
  <c r="H74" i="9"/>
  <c r="M71" i="9"/>
  <c r="P69" i="9"/>
  <c r="H66" i="9"/>
  <c r="O64" i="9"/>
  <c r="G64" i="9"/>
  <c r="Q61" i="9"/>
  <c r="I61" i="9"/>
  <c r="Q59" i="9"/>
  <c r="I59" i="9"/>
  <c r="L49" i="9"/>
  <c r="D49" i="9"/>
  <c r="O46" i="9"/>
  <c r="G46" i="9"/>
  <c r="R43" i="9"/>
  <c r="J43" i="9"/>
  <c r="M40" i="9"/>
  <c r="E40" i="9"/>
  <c r="P37" i="9"/>
  <c r="H37" i="9"/>
  <c r="S34" i="9"/>
  <c r="K34" i="9"/>
  <c r="N17" i="9"/>
  <c r="F17" i="9"/>
  <c r="N13" i="9"/>
  <c r="F13" i="9"/>
  <c r="J184" i="9"/>
  <c r="J182" i="9"/>
  <c r="L179" i="9"/>
  <c r="L177" i="9"/>
  <c r="N174" i="9"/>
  <c r="N172" i="9"/>
  <c r="P169" i="9"/>
  <c r="P167" i="9"/>
  <c r="R164" i="9"/>
  <c r="R162" i="9"/>
  <c r="D159" i="9"/>
  <c r="D157" i="9"/>
  <c r="F154" i="9"/>
  <c r="F152" i="9"/>
  <c r="I147" i="9"/>
  <c r="M144" i="9"/>
  <c r="D141" i="9"/>
  <c r="H138" i="9"/>
  <c r="K135" i="9"/>
  <c r="N132" i="9"/>
  <c r="Q129" i="9"/>
  <c r="D117" i="9"/>
  <c r="D115" i="9"/>
  <c r="E111" i="9"/>
  <c r="M86" i="9"/>
  <c r="M84" i="9"/>
  <c r="Q81" i="9"/>
  <c r="D81" i="9"/>
  <c r="G79" i="9"/>
  <c r="L76" i="9"/>
  <c r="P74" i="9"/>
  <c r="H71" i="9"/>
  <c r="K69" i="9"/>
  <c r="P66" i="9"/>
  <c r="D66" i="9"/>
  <c r="L64" i="9"/>
  <c r="D64" i="9"/>
  <c r="N61" i="9"/>
  <c r="F61" i="9"/>
  <c r="N59" i="9"/>
  <c r="F59" i="9"/>
  <c r="Q49" i="9"/>
  <c r="I49" i="9"/>
  <c r="L46" i="9"/>
  <c r="D46" i="9"/>
  <c r="O43" i="9"/>
  <c r="G43" i="9"/>
  <c r="R40" i="9"/>
  <c r="J40" i="9"/>
  <c r="M37" i="9"/>
  <c r="E37" i="9"/>
  <c r="P34" i="9"/>
  <c r="H34" i="9"/>
  <c r="S17" i="9"/>
  <c r="K17" i="9"/>
  <c r="S13" i="9"/>
  <c r="K13" i="9"/>
  <c r="O184" i="9"/>
  <c r="Q179" i="9"/>
  <c r="S174" i="9"/>
  <c r="E167" i="9"/>
  <c r="G162" i="9"/>
  <c r="I157" i="9"/>
  <c r="K152" i="9"/>
  <c r="O141" i="9"/>
  <c r="M132" i="9"/>
  <c r="S117" i="9"/>
  <c r="L84" i="9"/>
  <c r="R79" i="9"/>
  <c r="K76" i="9"/>
  <c r="S71" i="9"/>
  <c r="J69" i="9"/>
  <c r="S64" i="9"/>
  <c r="E61" i="9"/>
  <c r="E59" i="9"/>
  <c r="H49" i="9"/>
  <c r="K46" i="9"/>
  <c r="N43" i="9"/>
  <c r="Q40" i="9"/>
  <c r="D37" i="9"/>
  <c r="G34" i="9"/>
  <c r="J17" i="9"/>
  <c r="J13" i="9"/>
  <c r="G164" i="9"/>
  <c r="I159" i="9"/>
  <c r="N147" i="9"/>
  <c r="J144" i="9"/>
  <c r="F135" i="9"/>
  <c r="P129" i="9"/>
  <c r="S115" i="9"/>
  <c r="F79" i="9"/>
  <c r="F71" i="9"/>
  <c r="O66" i="9"/>
  <c r="M61" i="9"/>
  <c r="M59" i="9"/>
  <c r="F43" i="9"/>
  <c r="D3" i="12"/>
  <c r="K184" i="9"/>
  <c r="M179" i="9"/>
  <c r="O174" i="9"/>
  <c r="Q169" i="9"/>
  <c r="S164" i="9"/>
  <c r="E157" i="9"/>
  <c r="G152" i="9"/>
  <c r="R144" i="9"/>
  <c r="G141" i="9"/>
  <c r="N135" i="9"/>
  <c r="I132" i="9"/>
  <c r="O117" i="9"/>
  <c r="P111" i="9"/>
  <c r="H84" i="9"/>
  <c r="Q79" i="9"/>
  <c r="I76" i="9"/>
  <c r="R71" i="9"/>
  <c r="H69" i="9"/>
  <c r="R64" i="9"/>
  <c r="D61" i="9"/>
  <c r="D59" i="9"/>
  <c r="G49" i="9"/>
  <c r="J46" i="9"/>
  <c r="M43" i="9"/>
  <c r="P40" i="9"/>
  <c r="S37" i="9"/>
  <c r="F34" i="9"/>
  <c r="I17" i="9"/>
  <c r="I13" i="9"/>
  <c r="I40" i="9"/>
  <c r="G182" i="9"/>
  <c r="I177" i="9"/>
  <c r="K172" i="9"/>
  <c r="M167" i="9"/>
  <c r="O162" i="9"/>
  <c r="Q157" i="9"/>
  <c r="S152" i="9"/>
  <c r="F147" i="9"/>
  <c r="P141" i="9"/>
  <c r="F115" i="9"/>
  <c r="O84" i="9"/>
  <c r="F81" i="9"/>
  <c r="G59" i="9"/>
  <c r="P43" i="9"/>
  <c r="L17" i="9"/>
  <c r="H184" i="9"/>
  <c r="J179" i="9"/>
  <c r="L174" i="9"/>
  <c r="N169" i="9"/>
  <c r="P164" i="9"/>
  <c r="R159" i="9"/>
  <c r="D152" i="9"/>
  <c r="Q144" i="9"/>
  <c r="E141" i="9"/>
  <c r="M135" i="9"/>
  <c r="G117" i="9"/>
  <c r="H111" i="9"/>
  <c r="P86" i="9"/>
  <c r="J79" i="9"/>
  <c r="S74" i="9"/>
  <c r="K71" i="9"/>
  <c r="N64" i="9"/>
  <c r="P61" i="9"/>
  <c r="P59" i="9"/>
  <c r="S49" i="9"/>
  <c r="F46" i="9"/>
  <c r="I43" i="9"/>
  <c r="L40" i="9"/>
  <c r="O37" i="9"/>
  <c r="R34" i="9"/>
  <c r="E17" i="9"/>
  <c r="E13" i="9"/>
  <c r="G184" i="9"/>
  <c r="I179" i="9"/>
  <c r="K174" i="9"/>
  <c r="M169" i="9"/>
  <c r="O164" i="9"/>
  <c r="Q159" i="9"/>
  <c r="S154" i="9"/>
  <c r="L144" i="9"/>
  <c r="J135" i="9"/>
  <c r="S129" i="9"/>
  <c r="F117" i="9"/>
  <c r="G111" i="9"/>
  <c r="O86" i="9"/>
  <c r="R81" i="9"/>
  <c r="I79" i="9"/>
  <c r="Q74" i="9"/>
  <c r="J71" i="9"/>
  <c r="R66" i="9"/>
  <c r="M64" i="9"/>
  <c r="O61" i="9"/>
  <c r="O59" i="9"/>
  <c r="R49" i="9"/>
  <c r="E46" i="9"/>
  <c r="H43" i="9"/>
  <c r="K40" i="9"/>
  <c r="N37" i="9"/>
  <c r="Q34" i="9"/>
  <c r="D13" i="9"/>
  <c r="O182" i="9"/>
  <c r="Q177" i="9"/>
  <c r="S172" i="9"/>
  <c r="E169" i="9"/>
  <c r="K154" i="9"/>
  <c r="S138" i="9"/>
  <c r="D111" i="9"/>
  <c r="L86" i="9"/>
  <c r="O81" i="9"/>
  <c r="N74" i="9"/>
  <c r="K64" i="9"/>
  <c r="P49" i="9"/>
  <c r="S46" i="9"/>
  <c r="L37" i="9"/>
  <c r="O34" i="9"/>
  <c r="R13" i="9"/>
  <c r="P132" i="9"/>
  <c r="N76" i="9"/>
  <c r="M69" i="9"/>
  <c r="M46" i="9"/>
  <c r="S40" i="9"/>
  <c r="F37" i="9"/>
  <c r="I34" i="9"/>
  <c r="L13" i="9"/>
  <c r="K182" i="9"/>
  <c r="M177" i="9"/>
  <c r="O172" i="9"/>
  <c r="Q167" i="9"/>
  <c r="S162" i="9"/>
  <c r="E159" i="9"/>
  <c r="G154" i="9"/>
  <c r="J147" i="9"/>
  <c r="K138" i="9"/>
  <c r="L129" i="9"/>
  <c r="O115" i="9"/>
  <c r="H86" i="9"/>
  <c r="N81" i="9"/>
  <c r="D79" i="9"/>
  <c r="F46" i="12" s="1"/>
  <c r="K46" i="12" s="1"/>
  <c r="L74" i="9"/>
  <c r="E71" i="9"/>
  <c r="M66" i="9"/>
  <c r="J64" i="9"/>
  <c r="L61" i="9"/>
  <c r="L59" i="9"/>
  <c r="O49" i="9"/>
  <c r="R46" i="9"/>
  <c r="E43" i="9"/>
  <c r="H40" i="9"/>
  <c r="K37" i="9"/>
  <c r="N34" i="9"/>
  <c r="Q17" i="9"/>
  <c r="H182" i="9"/>
  <c r="J177" i="9"/>
  <c r="L172" i="9"/>
  <c r="N167" i="9"/>
  <c r="P162" i="9"/>
  <c r="R157" i="9"/>
  <c r="D154" i="9"/>
  <c r="G147" i="9"/>
  <c r="J138" i="9"/>
  <c r="Q132" i="9"/>
  <c r="D129" i="9"/>
  <c r="D52" i="12" s="1"/>
  <c r="I52" i="12" s="1"/>
  <c r="G115" i="9"/>
  <c r="P84" i="9"/>
  <c r="G81" i="9"/>
  <c r="P76" i="9"/>
  <c r="F74" i="9"/>
  <c r="N69" i="9"/>
  <c r="G66" i="9"/>
  <c r="F64" i="9"/>
  <c r="H61" i="9"/>
  <c r="H59" i="9"/>
  <c r="K49" i="9"/>
  <c r="N46" i="9"/>
  <c r="Q43" i="9"/>
  <c r="D40" i="9"/>
  <c r="G37" i="9"/>
  <c r="J34" i="9"/>
  <c r="M17" i="9"/>
  <c r="M13" i="9"/>
  <c r="G138" i="9"/>
  <c r="D74" i="9"/>
  <c r="F45" i="12" s="1"/>
  <c r="K45" i="12" s="1"/>
  <c r="E66" i="9"/>
  <c r="E64" i="9"/>
  <c r="G61" i="9"/>
  <c r="J49" i="9"/>
  <c r="Q56" i="9"/>
  <c r="N31" i="9"/>
  <c r="J31" i="9"/>
  <c r="R31" i="9"/>
  <c r="E31" i="9"/>
  <c r="I56" i="9"/>
  <c r="M31" i="9"/>
  <c r="I31" i="9"/>
  <c r="F31" i="9"/>
  <c r="K54" i="9"/>
  <c r="I54" i="9"/>
  <c r="L54" i="9"/>
  <c r="G56" i="9"/>
  <c r="F55" i="12" l="1"/>
  <c r="K55" i="12" s="1"/>
  <c r="F58" i="12"/>
  <c r="K58" i="12" s="1"/>
  <c r="D54" i="12"/>
  <c r="I54" i="12" s="1"/>
  <c r="D56" i="12"/>
  <c r="I56" i="12" s="1"/>
  <c r="F54" i="12"/>
  <c r="K54" i="12" s="1"/>
  <c r="F59" i="12"/>
  <c r="K59" i="12" s="1"/>
  <c r="F40" i="12"/>
  <c r="K40" i="12" s="1"/>
  <c r="D40" i="12"/>
  <c r="I40" i="12" s="1"/>
  <c r="F41" i="12"/>
  <c r="K41" i="12" s="1"/>
  <c r="D47" i="12"/>
  <c r="I47" i="12" s="1"/>
  <c r="F47" i="12"/>
  <c r="K47" i="12" s="1"/>
  <c r="F57" i="12"/>
  <c r="K57" i="12" s="1"/>
  <c r="D44" i="12"/>
  <c r="I44" i="12" s="1"/>
  <c r="F52" i="12"/>
  <c r="K52" i="12" s="1"/>
  <c r="D46" i="12"/>
  <c r="I46" i="12" s="1"/>
  <c r="F42" i="12"/>
  <c r="K42" i="12" s="1"/>
  <c r="D57" i="12"/>
  <c r="I57" i="12" s="1"/>
  <c r="D45" i="12"/>
  <c r="I45" i="12" s="1"/>
  <c r="F44" i="12"/>
  <c r="K44" i="12" s="1"/>
  <c r="D59" i="12"/>
  <c r="I59" i="12" s="1"/>
  <c r="D53" i="12"/>
  <c r="I53" i="12" s="1"/>
  <c r="F56" i="12"/>
  <c r="K56" i="12" s="1"/>
  <c r="D55" i="12"/>
  <c r="I55" i="12" s="1"/>
  <c r="D42" i="12"/>
  <c r="I42" i="12" s="1"/>
  <c r="F53" i="12"/>
  <c r="K53" i="12" s="1"/>
  <c r="D58" i="12"/>
  <c r="I58" i="12" s="1"/>
  <c r="D41" i="12"/>
  <c r="I41" i="12" s="1"/>
  <c r="Q15" i="9"/>
  <c r="F43" i="12"/>
  <c r="K43" i="12" s="1"/>
  <c r="Q95" i="9"/>
  <c r="Q191" i="9"/>
  <c r="H26" i="12" s="1"/>
  <c r="D9" i="12"/>
  <c r="H16" i="12" s="1"/>
  <c r="Q91" i="9"/>
  <c r="H13" i="12" s="1"/>
  <c r="Q93" i="9"/>
  <c r="H14" i="12" s="1"/>
  <c r="Q189" i="9"/>
  <c r="H25" i="12" s="1"/>
  <c r="Q101" i="9"/>
  <c r="H19" i="12" s="1"/>
  <c r="Q193" i="9"/>
  <c r="H27" i="12" s="1"/>
  <c r="Q197" i="9"/>
  <c r="H30" i="12" s="1"/>
  <c r="H15" i="12"/>
  <c r="Q103" i="9"/>
  <c r="H20" i="12" s="1"/>
  <c r="Q199" i="9"/>
  <c r="H31" i="12" s="1"/>
  <c r="Q99" i="9"/>
  <c r="H18" i="12" s="1"/>
  <c r="Q201" i="9"/>
  <c r="H32" i="12" s="1"/>
  <c r="Q97" i="9"/>
  <c r="H17" i="12" s="1"/>
  <c r="Q195" i="9"/>
  <c r="H29" i="12" s="1"/>
  <c r="D57" i="9"/>
  <c r="D165" i="9"/>
  <c r="D82" i="9"/>
  <c r="D32" i="9"/>
  <c r="D130" i="9"/>
  <c r="D155" i="9"/>
  <c r="D67" i="9"/>
  <c r="D44" i="9"/>
  <c r="D72" i="9"/>
  <c r="I82" i="9"/>
  <c r="D160" i="9"/>
  <c r="D35" i="9"/>
  <c r="D139" i="9"/>
  <c r="I62" i="9"/>
  <c r="I175" i="9"/>
  <c r="I165" i="9"/>
  <c r="D133" i="9"/>
  <c r="I67" i="9"/>
  <c r="I160" i="9"/>
  <c r="D180" i="9"/>
  <c r="I72" i="9"/>
  <c r="D136" i="9"/>
  <c r="I170" i="9"/>
  <c r="D185" i="9"/>
  <c r="D62" i="9"/>
  <c r="I77" i="9"/>
  <c r="D175" i="9"/>
  <c r="D47" i="9"/>
  <c r="I185" i="9"/>
  <c r="D148" i="9"/>
  <c r="D170" i="9"/>
  <c r="D41" i="9"/>
  <c r="D77" i="9"/>
  <c r="I155" i="9"/>
  <c r="D50" i="9"/>
  <c r="D87" i="9"/>
  <c r="I180" i="9"/>
  <c r="D142" i="9"/>
  <c r="I87" i="9"/>
  <c r="I57" i="9"/>
  <c r="D38" i="9"/>
  <c r="D145" i="9"/>
  <c r="D8" i="12" l="1"/>
  <c r="F16" i="12" s="1"/>
  <c r="M16" i="12" s="1"/>
  <c r="Q113" i="9"/>
  <c r="I8" i="12" s="1"/>
  <c r="Q57" i="9"/>
  <c r="F13" i="12" s="1"/>
  <c r="M13" i="12" s="1"/>
  <c r="H28" i="12"/>
  <c r="Q13" i="9"/>
  <c r="Q72" i="9"/>
  <c r="F17" i="12" s="1"/>
  <c r="M17" i="12" s="1"/>
  <c r="Q87" i="9"/>
  <c r="F20" i="12" s="1"/>
  <c r="M20" i="12" s="1"/>
  <c r="Q67" i="9"/>
  <c r="F15" i="12" s="1"/>
  <c r="M15" i="12" s="1"/>
  <c r="Q62" i="9"/>
  <c r="F14" i="12" s="1"/>
  <c r="M14" i="12" s="1"/>
  <c r="Q77" i="9"/>
  <c r="F18" i="12" s="1"/>
  <c r="M18" i="12" s="1"/>
  <c r="Q82" i="9"/>
  <c r="F19" i="12" s="1"/>
  <c r="M19" i="12" s="1"/>
  <c r="M21" i="12" l="1"/>
  <c r="Q185" i="9"/>
  <c r="F32" i="12" s="1"/>
  <c r="M32" i="12" s="1"/>
  <c r="Q180" i="9"/>
  <c r="F31" i="12" s="1"/>
  <c r="M31" i="12" s="1"/>
  <c r="Q160" i="9"/>
  <c r="F26" i="12" s="1"/>
  <c r="M26" i="12" s="1"/>
  <c r="Q155" i="9"/>
  <c r="F25" i="12" s="1"/>
  <c r="M25" i="12" s="1"/>
  <c r="Q165" i="9"/>
  <c r="F27" i="12" s="1"/>
  <c r="M27" i="12" s="1"/>
  <c r="Q170" i="9"/>
  <c r="F29" i="12" s="1"/>
  <c r="M29" i="12" s="1"/>
  <c r="Q175" i="9"/>
  <c r="F30" i="12" s="1"/>
  <c r="M30" i="12" s="1"/>
  <c r="F28" i="12"/>
  <c r="M28" i="12" s="1"/>
  <c r="Q11" i="9"/>
  <c r="D7" i="12" s="1"/>
  <c r="D43" i="12"/>
  <c r="I43" i="12" s="1"/>
  <c r="Q109" i="9"/>
  <c r="I7" i="12" s="1"/>
  <c r="L133" i="9"/>
  <c r="Q133" i="9" s="1"/>
  <c r="D26" i="12" s="1"/>
  <c r="J26" i="12" s="1"/>
  <c r="J38" i="9"/>
  <c r="Q38" i="9" s="1"/>
  <c r="D15" i="12" s="1"/>
  <c r="J15" i="12" s="1"/>
  <c r="J41" i="9"/>
  <c r="Q41" i="9" s="1"/>
  <c r="D17" i="12" s="1"/>
  <c r="J17" i="12" s="1"/>
  <c r="J44" i="9"/>
  <c r="Q44" i="9" s="1"/>
  <c r="D18" i="12" s="1"/>
  <c r="J18" i="12" s="1"/>
  <c r="L148" i="9"/>
  <c r="Q148" i="9" s="1"/>
  <c r="D32" i="12" s="1"/>
  <c r="J32" i="12" s="1"/>
  <c r="J32" i="9"/>
  <c r="Q32" i="9" s="1"/>
  <c r="D13" i="12" s="1"/>
  <c r="J13" i="12" s="1"/>
  <c r="L130" i="9"/>
  <c r="L145" i="9"/>
  <c r="Q145" i="9" s="1"/>
  <c r="D31" i="12" s="1"/>
  <c r="J31" i="12" s="1"/>
  <c r="J35" i="9"/>
  <c r="Q35" i="9" s="1"/>
  <c r="D14" i="12" s="1"/>
  <c r="J14" i="12" s="1"/>
  <c r="J50" i="9"/>
  <c r="Q50" i="9" s="1"/>
  <c r="D20" i="12" s="1"/>
  <c r="J20" i="12" s="1"/>
  <c r="J47" i="9"/>
  <c r="Q47" i="9" s="1"/>
  <c r="D19" i="12" s="1"/>
  <c r="J19" i="12" s="1"/>
  <c r="J21" i="12" l="1"/>
  <c r="M33" i="12"/>
  <c r="L136" i="9"/>
  <c r="Q136" i="9" s="1"/>
  <c r="D27" i="12" s="1"/>
  <c r="J27" i="12" s="1"/>
  <c r="L142" i="9"/>
  <c r="Q142" i="9" s="1"/>
  <c r="D30" i="12" s="1"/>
  <c r="J30" i="12" s="1"/>
  <c r="D28" i="12"/>
  <c r="J28" i="12" s="1"/>
  <c r="L139" i="9"/>
  <c r="Q139" i="9" s="1"/>
  <c r="D29" i="12" s="1"/>
  <c r="J29" i="12" s="1"/>
  <c r="D16" i="12"/>
  <c r="J16" i="12" s="1"/>
  <c r="Q130" i="9"/>
  <c r="D25" i="12" s="1"/>
  <c r="J25" i="12" s="1"/>
  <c r="J33" i="12" l="1"/>
</calcChain>
</file>

<file path=xl/sharedStrings.xml><?xml version="1.0" encoding="utf-8"?>
<sst xmlns="http://schemas.openxmlformats.org/spreadsheetml/2006/main" count="1376" uniqueCount="1000">
  <si>
    <t>Temperature</t>
  </si>
  <si>
    <t>[V]</t>
  </si>
  <si>
    <t xml:space="preserve">Measure the initial ADC’s reference voltage (using the ADC): </t>
  </si>
  <si>
    <t>Measure the (average) ac excited bridge output offset voltages with the ADC:</t>
  </si>
  <si>
    <t>Measure the (average) dc excited bridge output offset voltage with the ADC:</t>
  </si>
  <si>
    <t>ADC Codes (+ Polarity):</t>
  </si>
  <si>
    <t>ADC Codes (- Polarity):</t>
  </si>
  <si>
    <r>
      <t>OFFSET</t>
    </r>
    <r>
      <rPr>
        <b/>
        <vertAlign val="subscript"/>
        <sz val="11"/>
        <color theme="1"/>
        <rFont val="Calibri"/>
        <family val="2"/>
        <scheme val="minor"/>
      </rPr>
      <t>DC</t>
    </r>
    <r>
      <rPr>
        <b/>
        <sz val="11"/>
        <color theme="1"/>
        <rFont val="Calibri"/>
        <family val="2"/>
        <scheme val="minor"/>
      </rPr>
      <t>:</t>
    </r>
  </si>
  <si>
    <r>
      <t>OFFSET</t>
    </r>
    <r>
      <rPr>
        <b/>
        <vertAlign val="subscript"/>
        <sz val="11"/>
        <color theme="1"/>
        <rFont val="Calibri"/>
        <family val="2"/>
        <scheme val="minor"/>
      </rPr>
      <t>AC</t>
    </r>
    <r>
      <rPr>
        <b/>
        <sz val="11"/>
        <color theme="1"/>
        <rFont val="Calibri"/>
        <family val="2"/>
        <scheme val="minor"/>
      </rPr>
      <t>:</t>
    </r>
  </si>
  <si>
    <r>
      <t>V</t>
    </r>
    <r>
      <rPr>
        <b/>
        <vertAlign val="subscript"/>
        <sz val="11"/>
        <color theme="1"/>
        <rFont val="Calibri"/>
        <family val="2"/>
        <scheme val="minor"/>
      </rPr>
      <t>REF_INIT_DMM</t>
    </r>
    <r>
      <rPr>
        <b/>
        <sz val="11"/>
        <color theme="1"/>
        <rFont val="Calibri"/>
        <family val="2"/>
        <scheme val="minor"/>
      </rPr>
      <t>:</t>
    </r>
  </si>
  <si>
    <t>Measure the (average) ac excited bridge output offset voltage with DMM1:</t>
  </si>
  <si>
    <r>
      <t>OFFSET</t>
    </r>
    <r>
      <rPr>
        <b/>
        <vertAlign val="subscript"/>
        <sz val="11"/>
        <color theme="1"/>
        <rFont val="Calibri"/>
        <family val="2"/>
        <scheme val="minor"/>
      </rPr>
      <t>DMM</t>
    </r>
    <r>
      <rPr>
        <b/>
        <sz val="11"/>
        <color theme="1"/>
        <rFont val="Calibri"/>
        <family val="2"/>
        <scheme val="minor"/>
      </rPr>
      <t>:</t>
    </r>
  </si>
  <si>
    <t>(The ADC measurements are ratiometric; therefore, only one reference polarity measurement is required)</t>
  </si>
  <si>
    <t>Measure the (average) dc excited bridge output offset voltage with the ADC, for all desired temperature settings:</t>
  </si>
  <si>
    <r>
      <t>→ (Subtract OFFSET</t>
    </r>
    <r>
      <rPr>
        <vertAlign val="subscript"/>
        <sz val="11"/>
        <color theme="1"/>
        <rFont val="Calibri"/>
        <family val="2"/>
        <scheme val="minor"/>
      </rPr>
      <t>DC</t>
    </r>
    <r>
      <rPr>
        <sz val="11"/>
        <color theme="1"/>
        <rFont val="Calibri"/>
        <family val="2"/>
        <scheme val="minor"/>
      </rPr>
      <t>)  →</t>
    </r>
  </si>
  <si>
    <r>
      <t>ADC Codes (+ Polarity, -40</t>
    </r>
    <r>
      <rPr>
        <sz val="11"/>
        <color theme="1"/>
        <rFont val="Calibri"/>
        <family val="2"/>
      </rPr>
      <t>ᵒC</t>
    </r>
    <r>
      <rPr>
        <sz val="11"/>
        <color theme="1"/>
        <rFont val="Calibri"/>
        <family val="2"/>
        <scheme val="minor"/>
      </rPr>
      <t>):</t>
    </r>
  </si>
  <si>
    <t>Average (+ Polarity, -40ᵒC):</t>
  </si>
  <si>
    <r>
      <t>V</t>
    </r>
    <r>
      <rPr>
        <b/>
        <vertAlign val="subscript"/>
        <sz val="11"/>
        <color theme="1"/>
        <rFont val="Calibri"/>
        <family val="2"/>
        <scheme val="minor"/>
      </rPr>
      <t xml:space="preserve">OS_DC_-40°C </t>
    </r>
  </si>
  <si>
    <t>ADC Codes (+ Polarity, -20ᵒC):</t>
  </si>
  <si>
    <t>Average (+ Polarity, -20ᵒC):</t>
  </si>
  <si>
    <t>ADC Codes (+ Polarity, 0ᵒC):</t>
  </si>
  <si>
    <t>Average (+ Polarity, 0ᵒC):</t>
  </si>
  <si>
    <t>ADC Codes (+ Polarity, 40ᵒC):</t>
  </si>
  <si>
    <t>Average (+ Polarity, 40ᵒC):</t>
  </si>
  <si>
    <t>ADC Codes (+ Polarity, 80ᵒC):</t>
  </si>
  <si>
    <t>Average (+ Polarity, 80ᵒC):</t>
  </si>
  <si>
    <t>ADC Codes (+ Polarity, 100ᵒC):</t>
  </si>
  <si>
    <t>Average (+ Polarity, 100ᵒC):</t>
  </si>
  <si>
    <t>ADC Codes (+ Polarity, 125ᵒC):</t>
  </si>
  <si>
    <t>Average (+ Polarity, 125ᵒC):</t>
  </si>
  <si>
    <r>
      <t>V</t>
    </r>
    <r>
      <rPr>
        <b/>
        <vertAlign val="subscript"/>
        <sz val="11"/>
        <color theme="1"/>
        <rFont val="Calibri"/>
        <family val="2"/>
        <scheme val="minor"/>
      </rPr>
      <t xml:space="preserve">OS_DC_-20°C </t>
    </r>
  </si>
  <si>
    <r>
      <t>V</t>
    </r>
    <r>
      <rPr>
        <b/>
        <vertAlign val="subscript"/>
        <sz val="11"/>
        <color theme="1"/>
        <rFont val="Calibri"/>
        <family val="2"/>
        <scheme val="minor"/>
      </rPr>
      <t xml:space="preserve">OS_DC_0°C </t>
    </r>
  </si>
  <si>
    <r>
      <t>V</t>
    </r>
    <r>
      <rPr>
        <b/>
        <vertAlign val="subscript"/>
        <sz val="11"/>
        <color theme="1"/>
        <rFont val="Calibri"/>
        <family val="2"/>
        <scheme val="minor"/>
      </rPr>
      <t xml:space="preserve">OS_DC_40°C </t>
    </r>
  </si>
  <si>
    <r>
      <t>V</t>
    </r>
    <r>
      <rPr>
        <b/>
        <vertAlign val="subscript"/>
        <sz val="11"/>
        <color theme="1"/>
        <rFont val="Calibri"/>
        <family val="2"/>
        <scheme val="minor"/>
      </rPr>
      <t xml:space="preserve">OS_DC_80°C </t>
    </r>
  </si>
  <si>
    <r>
      <t>V</t>
    </r>
    <r>
      <rPr>
        <b/>
        <vertAlign val="subscript"/>
        <sz val="11"/>
        <color theme="1"/>
        <rFont val="Calibri"/>
        <family val="2"/>
        <scheme val="minor"/>
      </rPr>
      <t xml:space="preserve">OS_DC_100°C </t>
    </r>
  </si>
  <si>
    <r>
      <t>V</t>
    </r>
    <r>
      <rPr>
        <b/>
        <vertAlign val="subscript"/>
        <sz val="11"/>
        <color theme="1"/>
        <rFont val="Calibri"/>
        <family val="2"/>
        <scheme val="minor"/>
      </rPr>
      <t xml:space="preserve">OS_DC_125°C </t>
    </r>
  </si>
  <si>
    <r>
      <t>V</t>
    </r>
    <r>
      <rPr>
        <b/>
        <vertAlign val="subscript"/>
        <sz val="11"/>
        <color theme="1"/>
        <rFont val="Calibri"/>
        <family val="2"/>
        <scheme val="minor"/>
      </rPr>
      <t>REF_INIT_ADC</t>
    </r>
    <r>
      <rPr>
        <b/>
        <sz val="11"/>
        <color theme="1"/>
        <rFont val="Calibri"/>
        <family val="2"/>
        <scheme val="minor"/>
      </rPr>
      <t>:</t>
    </r>
  </si>
  <si>
    <t>(DMM measurements will be compared and scaled to this reference measurement, to simulate ratiometric measurements)</t>
  </si>
  <si>
    <t>DMM2 Reference (+ Polarity):</t>
  </si>
  <si>
    <t>ADC Reference (+ Polarity):</t>
  </si>
  <si>
    <t>Calibration Coefficients</t>
  </si>
  <si>
    <t>Initial Reference Voltages</t>
  </si>
  <si>
    <r>
      <t>GAIN</t>
    </r>
    <r>
      <rPr>
        <b/>
        <vertAlign val="subscript"/>
        <sz val="11"/>
        <color theme="1"/>
        <rFont val="Calibri"/>
        <family val="2"/>
        <scheme val="minor"/>
      </rPr>
      <t>DC</t>
    </r>
    <r>
      <rPr>
        <b/>
        <sz val="11"/>
        <color theme="1"/>
        <rFont val="Calibri"/>
        <family val="2"/>
        <scheme val="minor"/>
      </rPr>
      <t>:</t>
    </r>
  </si>
  <si>
    <r>
      <t>GAIN</t>
    </r>
    <r>
      <rPr>
        <b/>
        <vertAlign val="subscript"/>
        <sz val="11"/>
        <color theme="1"/>
        <rFont val="Calibri"/>
        <family val="2"/>
        <scheme val="minor"/>
      </rPr>
      <t>AC</t>
    </r>
    <r>
      <rPr>
        <b/>
        <sz val="11"/>
        <color theme="1"/>
        <rFont val="Calibri"/>
        <family val="2"/>
        <scheme val="minor"/>
      </rPr>
      <t>:</t>
    </r>
  </si>
  <si>
    <r>
      <t>GAIN</t>
    </r>
    <r>
      <rPr>
        <b/>
        <vertAlign val="subscript"/>
        <sz val="11"/>
        <color theme="1"/>
        <rFont val="Calibri"/>
        <family val="2"/>
        <scheme val="minor"/>
      </rPr>
      <t>DMM</t>
    </r>
    <r>
      <rPr>
        <b/>
        <sz val="11"/>
        <color theme="1"/>
        <rFont val="Calibri"/>
        <family val="2"/>
        <scheme val="minor"/>
      </rPr>
      <t>:</t>
    </r>
  </si>
  <si>
    <r>
      <t>V</t>
    </r>
    <r>
      <rPr>
        <b/>
        <vertAlign val="subscript"/>
        <sz val="11"/>
        <color theme="1"/>
        <rFont val="Calibri"/>
        <family val="2"/>
        <scheme val="minor"/>
      </rPr>
      <t>OS_DMM_P</t>
    </r>
    <r>
      <rPr>
        <b/>
        <sz val="11"/>
        <color theme="1"/>
        <rFont val="Calibri"/>
        <family val="2"/>
        <scheme val="minor"/>
      </rPr>
      <t>:</t>
    </r>
  </si>
  <si>
    <r>
      <t>V</t>
    </r>
    <r>
      <rPr>
        <b/>
        <vertAlign val="subscript"/>
        <sz val="11"/>
        <color theme="1"/>
        <rFont val="Calibri"/>
        <family val="2"/>
        <scheme val="minor"/>
      </rPr>
      <t>OS_DMM_N</t>
    </r>
    <r>
      <rPr>
        <b/>
        <sz val="11"/>
        <color theme="1"/>
        <rFont val="Calibri"/>
        <family val="2"/>
        <scheme val="minor"/>
      </rPr>
      <t>:</t>
    </r>
  </si>
  <si>
    <r>
      <t>V</t>
    </r>
    <r>
      <rPr>
        <b/>
        <vertAlign val="subscript"/>
        <sz val="11"/>
        <color theme="1"/>
        <rFont val="Calibri"/>
        <family val="2"/>
        <scheme val="minor"/>
      </rPr>
      <t>REF_OS_DMM_P</t>
    </r>
    <r>
      <rPr>
        <b/>
        <sz val="11"/>
        <color theme="1"/>
        <rFont val="Calibri"/>
        <family val="2"/>
        <scheme val="minor"/>
      </rPr>
      <t>:</t>
    </r>
  </si>
  <si>
    <r>
      <t>V</t>
    </r>
    <r>
      <rPr>
        <b/>
        <vertAlign val="subscript"/>
        <sz val="11"/>
        <color theme="1"/>
        <rFont val="Calibri"/>
        <family val="2"/>
        <scheme val="minor"/>
      </rPr>
      <t>REF_OS_DMM_N</t>
    </r>
    <r>
      <rPr>
        <b/>
        <sz val="11"/>
        <color theme="1"/>
        <rFont val="Calibri"/>
        <family val="2"/>
        <scheme val="minor"/>
      </rPr>
      <t>:</t>
    </r>
  </si>
  <si>
    <r>
      <t>V</t>
    </r>
    <r>
      <rPr>
        <b/>
        <vertAlign val="subscript"/>
        <sz val="11"/>
        <color theme="1"/>
        <rFont val="Calibri"/>
        <family val="2"/>
        <scheme val="minor"/>
      </rPr>
      <t>OS_DMM_P_NORM</t>
    </r>
    <r>
      <rPr>
        <b/>
        <sz val="11"/>
        <color theme="1"/>
        <rFont val="Calibri"/>
        <family val="2"/>
        <scheme val="minor"/>
      </rPr>
      <t>:</t>
    </r>
  </si>
  <si>
    <t>→ (Eq. 6)  →</t>
  </si>
  <si>
    <t>→ (Eq. 5)  →</t>
  </si>
  <si>
    <t>↑ (Eq. 7) ↑</t>
  </si>
  <si>
    <t>Measure the (average) ac excited bridge output offset voltage with the ADC, for all desired temperature settings:</t>
  </si>
  <si>
    <t>ADC Codes (- Polarity, -40ᵒC):</t>
  </si>
  <si>
    <t>Average (- Polarity, -40ᵒC):</t>
  </si>
  <si>
    <t>ADC Codes (- Polarity, -20ᵒC):</t>
  </si>
  <si>
    <t>Average (- Polarity, -20ᵒC):</t>
  </si>
  <si>
    <t>ADC Codes (- Polarity, 0ᵒC):</t>
  </si>
  <si>
    <t>Average (- Polarity, 0ᵒC):</t>
  </si>
  <si>
    <t>ADC Codes (- Polarity, 40ᵒC):</t>
  </si>
  <si>
    <t>Average (- Polarity, 40ᵒC):</t>
  </si>
  <si>
    <t>ADC Codes (- Polarity, 80ᵒC):</t>
  </si>
  <si>
    <t>Average (- Polarity, 80ᵒC):</t>
  </si>
  <si>
    <t>ADC Codes (- Polarity, 100ᵒC):</t>
  </si>
  <si>
    <t>Average (- Polarity, 100ᵒC):</t>
  </si>
  <si>
    <t>ADC Codes (- Polarity, 125ᵒC):</t>
  </si>
  <si>
    <t>Average (- Polarity, 125ᵒC):</t>
  </si>
  <si>
    <t>Measure the (average) ac excited bridge output offset voltages with DMM1, for all desired temperature settings:</t>
  </si>
  <si>
    <r>
      <t>V</t>
    </r>
    <r>
      <rPr>
        <b/>
        <vertAlign val="subscript"/>
        <sz val="11"/>
        <color theme="1"/>
        <rFont val="Calibri"/>
        <family val="2"/>
        <scheme val="minor"/>
      </rPr>
      <t>OS_DMM_-40ᵒC_P</t>
    </r>
    <r>
      <rPr>
        <b/>
        <sz val="11"/>
        <color theme="1"/>
        <rFont val="Calibri"/>
        <family val="2"/>
        <scheme val="minor"/>
      </rPr>
      <t>:</t>
    </r>
  </si>
  <si>
    <r>
      <t>V</t>
    </r>
    <r>
      <rPr>
        <b/>
        <vertAlign val="subscript"/>
        <sz val="11"/>
        <color theme="1"/>
        <rFont val="Calibri"/>
        <family val="2"/>
        <scheme val="minor"/>
      </rPr>
      <t>OS_DMM_-40ᵒC_N</t>
    </r>
    <r>
      <rPr>
        <b/>
        <sz val="11"/>
        <color theme="1"/>
        <rFont val="Calibri"/>
        <family val="2"/>
        <scheme val="minor"/>
      </rPr>
      <t>:</t>
    </r>
  </si>
  <si>
    <r>
      <t>V</t>
    </r>
    <r>
      <rPr>
        <b/>
        <vertAlign val="subscript"/>
        <sz val="11"/>
        <color theme="1"/>
        <rFont val="Calibri"/>
        <family val="2"/>
        <scheme val="minor"/>
      </rPr>
      <t>REF_OS_DMM_-40ᵒC_P</t>
    </r>
    <r>
      <rPr>
        <b/>
        <sz val="11"/>
        <color theme="1"/>
        <rFont val="Calibri"/>
        <family val="2"/>
        <scheme val="minor"/>
      </rPr>
      <t>:</t>
    </r>
  </si>
  <si>
    <r>
      <t>V</t>
    </r>
    <r>
      <rPr>
        <b/>
        <vertAlign val="subscript"/>
        <sz val="11"/>
        <color theme="1"/>
        <rFont val="Calibri"/>
        <family val="2"/>
        <scheme val="minor"/>
      </rPr>
      <t>REF_OS_DMM_-40ᵒC_N</t>
    </r>
    <r>
      <rPr>
        <b/>
        <sz val="11"/>
        <color theme="1"/>
        <rFont val="Calibri"/>
        <family val="2"/>
        <scheme val="minor"/>
      </rPr>
      <t>:</t>
    </r>
  </si>
  <si>
    <r>
      <t>V</t>
    </r>
    <r>
      <rPr>
        <b/>
        <vertAlign val="subscript"/>
        <sz val="11"/>
        <color theme="1"/>
        <rFont val="Calibri"/>
        <family val="2"/>
        <scheme val="minor"/>
      </rPr>
      <t>OS_DMM_-40ᵒC</t>
    </r>
    <r>
      <rPr>
        <b/>
        <sz val="11"/>
        <color theme="1"/>
        <rFont val="Calibri"/>
        <family val="2"/>
        <scheme val="minor"/>
      </rPr>
      <t>:</t>
    </r>
  </si>
  <si>
    <t>→(Eq. 5)→</t>
  </si>
  <si>
    <t>→(Eq. 6)→</t>
  </si>
  <si>
    <t>↓ (Eq. 7) ↓</t>
  </si>
  <si>
    <r>
      <t>V</t>
    </r>
    <r>
      <rPr>
        <b/>
        <vertAlign val="subscript"/>
        <sz val="11"/>
        <color theme="1"/>
        <rFont val="Calibri"/>
        <family val="2"/>
        <scheme val="minor"/>
      </rPr>
      <t>OS_DMM_-20ᵒC_P</t>
    </r>
    <r>
      <rPr>
        <b/>
        <sz val="11"/>
        <color theme="1"/>
        <rFont val="Calibri"/>
        <family val="2"/>
        <scheme val="minor"/>
      </rPr>
      <t>:</t>
    </r>
  </si>
  <si>
    <r>
      <t>V</t>
    </r>
    <r>
      <rPr>
        <b/>
        <vertAlign val="subscript"/>
        <sz val="11"/>
        <color theme="1"/>
        <rFont val="Calibri"/>
        <family val="2"/>
        <scheme val="minor"/>
      </rPr>
      <t>REF_OS_DMM_-20ᵒC_P</t>
    </r>
    <r>
      <rPr>
        <b/>
        <sz val="11"/>
        <color theme="1"/>
        <rFont val="Calibri"/>
        <family val="2"/>
        <scheme val="minor"/>
      </rPr>
      <t>:</t>
    </r>
  </si>
  <si>
    <r>
      <t>V</t>
    </r>
    <r>
      <rPr>
        <b/>
        <vertAlign val="subscript"/>
        <sz val="11"/>
        <color theme="1"/>
        <rFont val="Calibri"/>
        <family val="2"/>
        <scheme val="minor"/>
      </rPr>
      <t>OS_DMM_-20ᵒC_N</t>
    </r>
    <r>
      <rPr>
        <b/>
        <sz val="11"/>
        <color theme="1"/>
        <rFont val="Calibri"/>
        <family val="2"/>
        <scheme val="minor"/>
      </rPr>
      <t>:</t>
    </r>
  </si>
  <si>
    <r>
      <t>V</t>
    </r>
    <r>
      <rPr>
        <b/>
        <vertAlign val="subscript"/>
        <sz val="11"/>
        <color theme="1"/>
        <rFont val="Calibri"/>
        <family val="2"/>
        <scheme val="minor"/>
      </rPr>
      <t>REF_OS_DMM_-20ᵒC_N</t>
    </r>
    <r>
      <rPr>
        <b/>
        <sz val="11"/>
        <color theme="1"/>
        <rFont val="Calibri"/>
        <family val="2"/>
        <scheme val="minor"/>
      </rPr>
      <t>:</t>
    </r>
  </si>
  <si>
    <r>
      <t>V</t>
    </r>
    <r>
      <rPr>
        <b/>
        <vertAlign val="subscript"/>
        <sz val="11"/>
        <color theme="1"/>
        <rFont val="Calibri"/>
        <family val="2"/>
        <scheme val="minor"/>
      </rPr>
      <t>OS_DMM_-40ᵒC_P_NORM</t>
    </r>
    <r>
      <rPr>
        <b/>
        <sz val="11"/>
        <color theme="1"/>
        <rFont val="Calibri"/>
        <family val="2"/>
        <scheme val="minor"/>
      </rPr>
      <t>:</t>
    </r>
  </si>
  <si>
    <r>
      <t>V</t>
    </r>
    <r>
      <rPr>
        <b/>
        <vertAlign val="subscript"/>
        <sz val="11"/>
        <color theme="1"/>
        <rFont val="Calibri"/>
        <family val="2"/>
        <scheme val="minor"/>
      </rPr>
      <t>OS_DMM_-20ᵒC_P_NORM</t>
    </r>
    <r>
      <rPr>
        <b/>
        <sz val="11"/>
        <color theme="1"/>
        <rFont val="Calibri"/>
        <family val="2"/>
        <scheme val="minor"/>
      </rPr>
      <t>:</t>
    </r>
  </si>
  <si>
    <r>
      <t>V</t>
    </r>
    <r>
      <rPr>
        <b/>
        <vertAlign val="subscript"/>
        <sz val="11"/>
        <color theme="1"/>
        <rFont val="Calibri"/>
        <family val="2"/>
        <scheme val="minor"/>
      </rPr>
      <t>OS_DMM_-20ᵒC</t>
    </r>
    <r>
      <rPr>
        <b/>
        <sz val="11"/>
        <color theme="1"/>
        <rFont val="Calibri"/>
        <family val="2"/>
        <scheme val="minor"/>
      </rPr>
      <t>:</t>
    </r>
  </si>
  <si>
    <r>
      <t>V</t>
    </r>
    <r>
      <rPr>
        <b/>
        <vertAlign val="subscript"/>
        <sz val="11"/>
        <color theme="1"/>
        <rFont val="Calibri"/>
        <family val="2"/>
        <scheme val="minor"/>
      </rPr>
      <t>OS_DMM_0ᵒC_P</t>
    </r>
    <r>
      <rPr>
        <b/>
        <sz val="11"/>
        <color theme="1"/>
        <rFont val="Calibri"/>
        <family val="2"/>
        <scheme val="minor"/>
      </rPr>
      <t>:</t>
    </r>
  </si>
  <si>
    <r>
      <t>V</t>
    </r>
    <r>
      <rPr>
        <b/>
        <vertAlign val="subscript"/>
        <sz val="11"/>
        <color theme="1"/>
        <rFont val="Calibri"/>
        <family val="2"/>
        <scheme val="minor"/>
      </rPr>
      <t>REF_OS_DMM_0ᵒC_P</t>
    </r>
    <r>
      <rPr>
        <b/>
        <sz val="11"/>
        <color theme="1"/>
        <rFont val="Calibri"/>
        <family val="2"/>
        <scheme val="minor"/>
      </rPr>
      <t>:</t>
    </r>
  </si>
  <si>
    <r>
      <t>V</t>
    </r>
    <r>
      <rPr>
        <b/>
        <vertAlign val="subscript"/>
        <sz val="11"/>
        <color theme="1"/>
        <rFont val="Calibri"/>
        <family val="2"/>
        <scheme val="minor"/>
      </rPr>
      <t>OS_DMM_0ᵒC_P_NORM</t>
    </r>
    <r>
      <rPr>
        <b/>
        <sz val="11"/>
        <color theme="1"/>
        <rFont val="Calibri"/>
        <family val="2"/>
        <scheme val="minor"/>
      </rPr>
      <t>:</t>
    </r>
  </si>
  <si>
    <r>
      <t>V</t>
    </r>
    <r>
      <rPr>
        <b/>
        <vertAlign val="subscript"/>
        <sz val="11"/>
        <color theme="1"/>
        <rFont val="Calibri"/>
        <family val="2"/>
        <scheme val="minor"/>
      </rPr>
      <t>OS_DMM_0ᵒC_N</t>
    </r>
    <r>
      <rPr>
        <b/>
        <sz val="11"/>
        <color theme="1"/>
        <rFont val="Calibri"/>
        <family val="2"/>
        <scheme val="minor"/>
      </rPr>
      <t>:</t>
    </r>
  </si>
  <si>
    <r>
      <t>V</t>
    </r>
    <r>
      <rPr>
        <b/>
        <vertAlign val="subscript"/>
        <sz val="11"/>
        <color theme="1"/>
        <rFont val="Calibri"/>
        <family val="2"/>
        <scheme val="minor"/>
      </rPr>
      <t>REF_OS_DMM_0ᵒC_N</t>
    </r>
    <r>
      <rPr>
        <b/>
        <sz val="11"/>
        <color theme="1"/>
        <rFont val="Calibri"/>
        <family val="2"/>
        <scheme val="minor"/>
      </rPr>
      <t>:</t>
    </r>
  </si>
  <si>
    <r>
      <t>V</t>
    </r>
    <r>
      <rPr>
        <b/>
        <vertAlign val="subscript"/>
        <sz val="11"/>
        <color theme="1"/>
        <rFont val="Calibri"/>
        <family val="2"/>
        <scheme val="minor"/>
      </rPr>
      <t>OS_DMM_0ᵒC</t>
    </r>
    <r>
      <rPr>
        <b/>
        <sz val="11"/>
        <color theme="1"/>
        <rFont val="Calibri"/>
        <family val="2"/>
        <scheme val="minor"/>
      </rPr>
      <t>:</t>
    </r>
  </si>
  <si>
    <r>
      <t>V</t>
    </r>
    <r>
      <rPr>
        <b/>
        <vertAlign val="subscript"/>
        <sz val="11"/>
        <color theme="1"/>
        <rFont val="Calibri"/>
        <family val="2"/>
        <scheme val="minor"/>
      </rPr>
      <t>OS_DMM_40ᵒC_P</t>
    </r>
    <r>
      <rPr>
        <b/>
        <sz val="11"/>
        <color theme="1"/>
        <rFont val="Calibri"/>
        <family val="2"/>
        <scheme val="minor"/>
      </rPr>
      <t>:</t>
    </r>
  </si>
  <si>
    <r>
      <t>V</t>
    </r>
    <r>
      <rPr>
        <b/>
        <vertAlign val="subscript"/>
        <sz val="11"/>
        <color theme="1"/>
        <rFont val="Calibri"/>
        <family val="2"/>
        <scheme val="minor"/>
      </rPr>
      <t>REF_OS_DMM_40ᵒC_P</t>
    </r>
    <r>
      <rPr>
        <b/>
        <sz val="11"/>
        <color theme="1"/>
        <rFont val="Calibri"/>
        <family val="2"/>
        <scheme val="minor"/>
      </rPr>
      <t>:</t>
    </r>
  </si>
  <si>
    <r>
      <t>V</t>
    </r>
    <r>
      <rPr>
        <b/>
        <vertAlign val="subscript"/>
        <sz val="11"/>
        <color theme="1"/>
        <rFont val="Calibri"/>
        <family val="2"/>
        <scheme val="minor"/>
      </rPr>
      <t>OS_DMM_40ᵒC_P_NORM</t>
    </r>
    <r>
      <rPr>
        <b/>
        <sz val="11"/>
        <color theme="1"/>
        <rFont val="Calibri"/>
        <family val="2"/>
        <scheme val="minor"/>
      </rPr>
      <t>:</t>
    </r>
  </si>
  <si>
    <r>
      <t>V</t>
    </r>
    <r>
      <rPr>
        <b/>
        <vertAlign val="subscript"/>
        <sz val="11"/>
        <color theme="1"/>
        <rFont val="Calibri"/>
        <family val="2"/>
        <scheme val="minor"/>
      </rPr>
      <t>OS_DMM_40ᵒC_N</t>
    </r>
    <r>
      <rPr>
        <b/>
        <sz val="11"/>
        <color theme="1"/>
        <rFont val="Calibri"/>
        <family val="2"/>
        <scheme val="minor"/>
      </rPr>
      <t>:</t>
    </r>
  </si>
  <si>
    <r>
      <t>V</t>
    </r>
    <r>
      <rPr>
        <b/>
        <vertAlign val="subscript"/>
        <sz val="11"/>
        <color theme="1"/>
        <rFont val="Calibri"/>
        <family val="2"/>
        <scheme val="minor"/>
      </rPr>
      <t>REF_OS_DMM_40ᵒC_N</t>
    </r>
    <r>
      <rPr>
        <b/>
        <sz val="11"/>
        <color theme="1"/>
        <rFont val="Calibri"/>
        <family val="2"/>
        <scheme val="minor"/>
      </rPr>
      <t>:</t>
    </r>
  </si>
  <si>
    <r>
      <t>V</t>
    </r>
    <r>
      <rPr>
        <b/>
        <vertAlign val="subscript"/>
        <sz val="11"/>
        <color theme="1"/>
        <rFont val="Calibri"/>
        <family val="2"/>
        <scheme val="minor"/>
      </rPr>
      <t>OS_DMM_40ᵒC</t>
    </r>
    <r>
      <rPr>
        <b/>
        <sz val="11"/>
        <color theme="1"/>
        <rFont val="Calibri"/>
        <family val="2"/>
        <scheme val="minor"/>
      </rPr>
      <t>:</t>
    </r>
  </si>
  <si>
    <r>
      <t>V</t>
    </r>
    <r>
      <rPr>
        <b/>
        <vertAlign val="subscript"/>
        <sz val="11"/>
        <color theme="1"/>
        <rFont val="Calibri"/>
        <family val="2"/>
        <scheme val="minor"/>
      </rPr>
      <t>OS_DMM_80ᵒC_P</t>
    </r>
    <r>
      <rPr>
        <b/>
        <sz val="11"/>
        <color theme="1"/>
        <rFont val="Calibri"/>
        <family val="2"/>
        <scheme val="minor"/>
      </rPr>
      <t>:</t>
    </r>
  </si>
  <si>
    <r>
      <t>V</t>
    </r>
    <r>
      <rPr>
        <b/>
        <vertAlign val="subscript"/>
        <sz val="11"/>
        <color theme="1"/>
        <rFont val="Calibri"/>
        <family val="2"/>
        <scheme val="minor"/>
      </rPr>
      <t>OS_DMM_80ᵒC_N</t>
    </r>
    <r>
      <rPr>
        <b/>
        <sz val="11"/>
        <color theme="1"/>
        <rFont val="Calibri"/>
        <family val="2"/>
        <scheme val="minor"/>
      </rPr>
      <t>:</t>
    </r>
  </si>
  <si>
    <r>
      <t>V</t>
    </r>
    <r>
      <rPr>
        <b/>
        <vertAlign val="subscript"/>
        <sz val="11"/>
        <color theme="1"/>
        <rFont val="Calibri"/>
        <family val="2"/>
        <scheme val="minor"/>
      </rPr>
      <t>REF_OS_DMM_80ᵒC_P</t>
    </r>
    <r>
      <rPr>
        <b/>
        <sz val="11"/>
        <color theme="1"/>
        <rFont val="Calibri"/>
        <family val="2"/>
        <scheme val="minor"/>
      </rPr>
      <t>:</t>
    </r>
  </si>
  <si>
    <r>
      <t>V</t>
    </r>
    <r>
      <rPr>
        <b/>
        <vertAlign val="subscript"/>
        <sz val="11"/>
        <color theme="1"/>
        <rFont val="Calibri"/>
        <family val="2"/>
        <scheme val="minor"/>
      </rPr>
      <t>REF_OS_DMM_80ᵒC_N</t>
    </r>
    <r>
      <rPr>
        <b/>
        <sz val="11"/>
        <color theme="1"/>
        <rFont val="Calibri"/>
        <family val="2"/>
        <scheme val="minor"/>
      </rPr>
      <t>:</t>
    </r>
  </si>
  <si>
    <r>
      <t>V</t>
    </r>
    <r>
      <rPr>
        <b/>
        <vertAlign val="subscript"/>
        <sz val="11"/>
        <color theme="1"/>
        <rFont val="Calibri"/>
        <family val="2"/>
        <scheme val="minor"/>
      </rPr>
      <t>OS_DMM_80ᵒC_P_NORM</t>
    </r>
    <r>
      <rPr>
        <b/>
        <sz val="11"/>
        <color theme="1"/>
        <rFont val="Calibri"/>
        <family val="2"/>
        <scheme val="minor"/>
      </rPr>
      <t>:</t>
    </r>
  </si>
  <si>
    <r>
      <t>V</t>
    </r>
    <r>
      <rPr>
        <b/>
        <vertAlign val="subscript"/>
        <sz val="11"/>
        <color theme="1"/>
        <rFont val="Calibri"/>
        <family val="2"/>
        <scheme val="minor"/>
      </rPr>
      <t>OS_DMM_80ᵒC</t>
    </r>
    <r>
      <rPr>
        <b/>
        <sz val="11"/>
        <color theme="1"/>
        <rFont val="Calibri"/>
        <family val="2"/>
        <scheme val="minor"/>
      </rPr>
      <t>:</t>
    </r>
  </si>
  <si>
    <r>
      <t>V</t>
    </r>
    <r>
      <rPr>
        <b/>
        <vertAlign val="subscript"/>
        <sz val="11"/>
        <color theme="1"/>
        <rFont val="Calibri"/>
        <family val="2"/>
        <scheme val="minor"/>
      </rPr>
      <t>OS_DMM_100ᵒC_P</t>
    </r>
    <r>
      <rPr>
        <b/>
        <sz val="11"/>
        <color theme="1"/>
        <rFont val="Calibri"/>
        <family val="2"/>
        <scheme val="minor"/>
      </rPr>
      <t>:</t>
    </r>
  </si>
  <si>
    <r>
      <t>V</t>
    </r>
    <r>
      <rPr>
        <b/>
        <vertAlign val="subscript"/>
        <sz val="11"/>
        <color theme="1"/>
        <rFont val="Calibri"/>
        <family val="2"/>
        <scheme val="minor"/>
      </rPr>
      <t>OS_DMM_100ᵒC_N</t>
    </r>
    <r>
      <rPr>
        <b/>
        <sz val="11"/>
        <color theme="1"/>
        <rFont val="Calibri"/>
        <family val="2"/>
        <scheme val="minor"/>
      </rPr>
      <t>:</t>
    </r>
  </si>
  <si>
    <r>
      <t>V</t>
    </r>
    <r>
      <rPr>
        <b/>
        <vertAlign val="subscript"/>
        <sz val="11"/>
        <color theme="1"/>
        <rFont val="Calibri"/>
        <family val="2"/>
        <scheme val="minor"/>
      </rPr>
      <t>REF_OS_DMM_100ᵒC_P</t>
    </r>
    <r>
      <rPr>
        <b/>
        <sz val="11"/>
        <color theme="1"/>
        <rFont val="Calibri"/>
        <family val="2"/>
        <scheme val="minor"/>
      </rPr>
      <t>:</t>
    </r>
  </si>
  <si>
    <r>
      <t>V</t>
    </r>
    <r>
      <rPr>
        <b/>
        <vertAlign val="subscript"/>
        <sz val="11"/>
        <color theme="1"/>
        <rFont val="Calibri"/>
        <family val="2"/>
        <scheme val="minor"/>
      </rPr>
      <t>REF_OS_DMM_100ᵒC_N</t>
    </r>
    <r>
      <rPr>
        <b/>
        <sz val="11"/>
        <color theme="1"/>
        <rFont val="Calibri"/>
        <family val="2"/>
        <scheme val="minor"/>
      </rPr>
      <t>:</t>
    </r>
  </si>
  <si>
    <r>
      <t>V</t>
    </r>
    <r>
      <rPr>
        <b/>
        <vertAlign val="subscript"/>
        <sz val="11"/>
        <color theme="1"/>
        <rFont val="Calibri"/>
        <family val="2"/>
        <scheme val="minor"/>
      </rPr>
      <t>OS_DMM_100ᵒC_P_NORM</t>
    </r>
    <r>
      <rPr>
        <b/>
        <sz val="11"/>
        <color theme="1"/>
        <rFont val="Calibri"/>
        <family val="2"/>
        <scheme val="minor"/>
      </rPr>
      <t>:</t>
    </r>
  </si>
  <si>
    <r>
      <t>V</t>
    </r>
    <r>
      <rPr>
        <b/>
        <vertAlign val="subscript"/>
        <sz val="11"/>
        <color theme="1"/>
        <rFont val="Calibri"/>
        <family val="2"/>
        <scheme val="minor"/>
      </rPr>
      <t>OS_DMM_100ᵒC</t>
    </r>
    <r>
      <rPr>
        <b/>
        <sz val="11"/>
        <color theme="1"/>
        <rFont val="Calibri"/>
        <family val="2"/>
        <scheme val="minor"/>
      </rPr>
      <t>:</t>
    </r>
  </si>
  <si>
    <r>
      <t>V</t>
    </r>
    <r>
      <rPr>
        <b/>
        <vertAlign val="subscript"/>
        <sz val="11"/>
        <color theme="1"/>
        <rFont val="Calibri"/>
        <family val="2"/>
        <scheme val="minor"/>
      </rPr>
      <t>OS_DMM_125ᵒC_P</t>
    </r>
    <r>
      <rPr>
        <b/>
        <sz val="11"/>
        <color theme="1"/>
        <rFont val="Calibri"/>
        <family val="2"/>
        <scheme val="minor"/>
      </rPr>
      <t>:</t>
    </r>
  </si>
  <si>
    <r>
      <t>V</t>
    </r>
    <r>
      <rPr>
        <b/>
        <vertAlign val="subscript"/>
        <sz val="11"/>
        <color theme="1"/>
        <rFont val="Calibri"/>
        <family val="2"/>
        <scheme val="minor"/>
      </rPr>
      <t>OS_DMM_125ᵒC_N</t>
    </r>
    <r>
      <rPr>
        <b/>
        <sz val="11"/>
        <color theme="1"/>
        <rFont val="Calibri"/>
        <family val="2"/>
        <scheme val="minor"/>
      </rPr>
      <t>:</t>
    </r>
  </si>
  <si>
    <r>
      <t>V</t>
    </r>
    <r>
      <rPr>
        <b/>
        <vertAlign val="subscript"/>
        <sz val="11"/>
        <color theme="1"/>
        <rFont val="Calibri"/>
        <family val="2"/>
        <scheme val="minor"/>
      </rPr>
      <t>REF_OS_DMM_125ᵒC_P</t>
    </r>
    <r>
      <rPr>
        <b/>
        <sz val="11"/>
        <color theme="1"/>
        <rFont val="Calibri"/>
        <family val="2"/>
        <scheme val="minor"/>
      </rPr>
      <t>:</t>
    </r>
  </si>
  <si>
    <r>
      <t>V</t>
    </r>
    <r>
      <rPr>
        <b/>
        <vertAlign val="subscript"/>
        <sz val="11"/>
        <color theme="1"/>
        <rFont val="Calibri"/>
        <family val="2"/>
        <scheme val="minor"/>
      </rPr>
      <t>REF_OS_DMM_125ᵒC_N</t>
    </r>
    <r>
      <rPr>
        <b/>
        <sz val="11"/>
        <color theme="1"/>
        <rFont val="Calibri"/>
        <family val="2"/>
        <scheme val="minor"/>
      </rPr>
      <t>:</t>
    </r>
  </si>
  <si>
    <r>
      <t>V</t>
    </r>
    <r>
      <rPr>
        <b/>
        <vertAlign val="subscript"/>
        <sz val="11"/>
        <color theme="1"/>
        <rFont val="Calibri"/>
        <family val="2"/>
        <scheme val="minor"/>
      </rPr>
      <t>OS_DMM_125ᵒC_P_NORM</t>
    </r>
    <r>
      <rPr>
        <b/>
        <sz val="11"/>
        <color theme="1"/>
        <rFont val="Calibri"/>
        <family val="2"/>
        <scheme val="minor"/>
      </rPr>
      <t>:</t>
    </r>
  </si>
  <si>
    <r>
      <t>V</t>
    </r>
    <r>
      <rPr>
        <b/>
        <vertAlign val="subscript"/>
        <sz val="11"/>
        <color theme="1"/>
        <rFont val="Calibri"/>
        <family val="2"/>
        <scheme val="minor"/>
      </rPr>
      <t>OS_DMM_125ᵒC</t>
    </r>
    <r>
      <rPr>
        <b/>
        <sz val="11"/>
        <color theme="1"/>
        <rFont val="Calibri"/>
        <family val="2"/>
        <scheme val="minor"/>
      </rPr>
      <t>:</t>
    </r>
  </si>
  <si>
    <t>Gain-calibration (SW1 &amp; SW4 Closed)</t>
  </si>
  <si>
    <t>Offset-calibration (SW1 &amp; SW4 Open)</t>
  </si>
  <si>
    <t>Voltages (+ Polarity):</t>
  </si>
  <si>
    <t>Voltages (- Polarity):</t>
  </si>
  <si>
    <t>Voltages (+ Polarity, -40ᵒC):</t>
  </si>
  <si>
    <t>Voltages (+ Polarity, -20ᵒC):</t>
  </si>
  <si>
    <t>Voltages (+ Polarity, 0ᵒC):</t>
  </si>
  <si>
    <t>Voltages (+ Polarity, 40ᵒC):</t>
  </si>
  <si>
    <t>Voltages (+ Polarity, 80ᵒC):</t>
  </si>
  <si>
    <t>Voltages (+ Polarity, 100ᵒC):</t>
  </si>
  <si>
    <t>Voltages (+ Polarity, 125ᵒC):</t>
  </si>
  <si>
    <t>Voltages (- Polarity, -40ᵒC):</t>
  </si>
  <si>
    <r>
      <t>→ (Eq. 2) &amp; (Subtract OFFSET</t>
    </r>
    <r>
      <rPr>
        <vertAlign val="subscript"/>
        <sz val="11"/>
        <color theme="1"/>
        <rFont val="Calibri"/>
        <family val="2"/>
        <scheme val="minor"/>
      </rPr>
      <t>DC</t>
    </r>
    <r>
      <rPr>
        <sz val="11"/>
        <color theme="1"/>
        <rFont val="Calibri"/>
        <family val="2"/>
        <scheme val="minor"/>
      </rPr>
      <t>) →</t>
    </r>
  </si>
  <si>
    <t>Voltages (- Polarity, -20ᵒC):</t>
  </si>
  <si>
    <t>Voltages (- Polarity, 0ᵒC):</t>
  </si>
  <si>
    <t>Voltages (- Polarity, 40ᵒC):</t>
  </si>
  <si>
    <r>
      <t>ADC Codes (+ Polarity, 40</t>
    </r>
    <r>
      <rPr>
        <sz val="11"/>
        <color theme="1"/>
        <rFont val="Calibri"/>
        <family val="2"/>
      </rPr>
      <t>ᵒC</t>
    </r>
    <r>
      <rPr>
        <sz val="11"/>
        <color theme="1"/>
        <rFont val="Calibri"/>
        <family val="2"/>
        <scheme val="minor"/>
      </rPr>
      <t>):</t>
    </r>
  </si>
  <si>
    <t>Voltages (- Polarity, 80ᵒC):</t>
  </si>
  <si>
    <t>Voltages (- Polarity, 100ᵒC):</t>
  </si>
  <si>
    <t>Voltages (- Polarity, 125ᵒC):</t>
  </si>
  <si>
    <t>[V/V]</t>
  </si>
  <si>
    <r>
      <t>V</t>
    </r>
    <r>
      <rPr>
        <b/>
        <vertAlign val="subscript"/>
        <sz val="11"/>
        <color theme="1"/>
        <rFont val="Calibri"/>
        <family val="2"/>
        <scheme val="minor"/>
      </rPr>
      <t>FS_DMM_P</t>
    </r>
    <r>
      <rPr>
        <b/>
        <sz val="11"/>
        <color theme="1"/>
        <rFont val="Calibri"/>
        <family val="2"/>
        <scheme val="minor"/>
      </rPr>
      <t>:</t>
    </r>
  </si>
  <si>
    <r>
      <t>V</t>
    </r>
    <r>
      <rPr>
        <b/>
        <vertAlign val="subscript"/>
        <sz val="11"/>
        <color theme="1"/>
        <rFont val="Calibri"/>
        <family val="2"/>
        <scheme val="minor"/>
      </rPr>
      <t>FS_DMM_N</t>
    </r>
    <r>
      <rPr>
        <b/>
        <sz val="11"/>
        <color theme="1"/>
        <rFont val="Calibri"/>
        <family val="2"/>
        <scheme val="minor"/>
      </rPr>
      <t>:</t>
    </r>
  </si>
  <si>
    <r>
      <t>V</t>
    </r>
    <r>
      <rPr>
        <b/>
        <vertAlign val="subscript"/>
        <sz val="11"/>
        <color theme="1"/>
        <rFont val="Calibri"/>
        <family val="2"/>
        <scheme val="minor"/>
      </rPr>
      <t>REF_FS_DMM_P</t>
    </r>
    <r>
      <rPr>
        <b/>
        <sz val="11"/>
        <color theme="1"/>
        <rFont val="Calibri"/>
        <family val="2"/>
        <scheme val="minor"/>
      </rPr>
      <t>:</t>
    </r>
  </si>
  <si>
    <r>
      <t>V</t>
    </r>
    <r>
      <rPr>
        <b/>
        <vertAlign val="subscript"/>
        <sz val="11"/>
        <color theme="1"/>
        <rFont val="Calibri"/>
        <family val="2"/>
        <scheme val="minor"/>
      </rPr>
      <t>REF_FS_DMM_N</t>
    </r>
    <r>
      <rPr>
        <b/>
        <sz val="11"/>
        <color theme="1"/>
        <rFont val="Calibri"/>
        <family val="2"/>
        <scheme val="minor"/>
      </rPr>
      <t>:</t>
    </r>
  </si>
  <si>
    <t>→(Eq. 8)→</t>
  </si>
  <si>
    <t>→(Eq. 9)→</t>
  </si>
  <si>
    <t>↓ (Eq. 10) ↓</t>
  </si>
  <si>
    <t>→ (Eq. 11)  →</t>
  </si>
  <si>
    <t>→ (Eq. 12)  →</t>
  </si>
  <si>
    <t>↑ (Eq. 13) ↑</t>
  </si>
  <si>
    <r>
      <t>V</t>
    </r>
    <r>
      <rPr>
        <b/>
        <vertAlign val="subscript"/>
        <sz val="11"/>
        <color theme="1"/>
        <rFont val="Calibri"/>
        <family val="2"/>
        <scheme val="minor"/>
      </rPr>
      <t>FS_DMM_P_NORM</t>
    </r>
    <r>
      <rPr>
        <b/>
        <sz val="11"/>
        <color theme="1"/>
        <rFont val="Calibri"/>
        <family val="2"/>
        <scheme val="minor"/>
      </rPr>
      <t>:</t>
    </r>
  </si>
  <si>
    <r>
      <t>V</t>
    </r>
    <r>
      <rPr>
        <b/>
        <vertAlign val="subscript"/>
        <sz val="11"/>
        <color theme="1"/>
        <rFont val="Calibri"/>
        <family val="2"/>
        <scheme val="minor"/>
      </rPr>
      <t xml:space="preserve">FS_DC_-40°C </t>
    </r>
  </si>
  <si>
    <r>
      <t>V</t>
    </r>
    <r>
      <rPr>
        <b/>
        <vertAlign val="subscript"/>
        <sz val="11"/>
        <color theme="1"/>
        <rFont val="Calibri"/>
        <family val="2"/>
        <scheme val="minor"/>
      </rPr>
      <t xml:space="preserve">FS_DC_-20°C </t>
    </r>
  </si>
  <si>
    <r>
      <t>V</t>
    </r>
    <r>
      <rPr>
        <b/>
        <vertAlign val="subscript"/>
        <sz val="11"/>
        <color theme="1"/>
        <rFont val="Calibri"/>
        <family val="2"/>
        <scheme val="minor"/>
      </rPr>
      <t xml:space="preserve">FS_DC_0°C </t>
    </r>
  </si>
  <si>
    <r>
      <t>V</t>
    </r>
    <r>
      <rPr>
        <b/>
        <vertAlign val="subscript"/>
        <sz val="11"/>
        <color theme="1"/>
        <rFont val="Calibri"/>
        <family val="2"/>
        <scheme val="minor"/>
      </rPr>
      <t xml:space="preserve">FS_DC_40°C </t>
    </r>
  </si>
  <si>
    <r>
      <t>V</t>
    </r>
    <r>
      <rPr>
        <b/>
        <vertAlign val="subscript"/>
        <sz val="11"/>
        <color theme="1"/>
        <rFont val="Calibri"/>
        <family val="2"/>
        <scheme val="minor"/>
      </rPr>
      <t xml:space="preserve">FS_DC_80°C </t>
    </r>
  </si>
  <si>
    <r>
      <t>V</t>
    </r>
    <r>
      <rPr>
        <b/>
        <vertAlign val="subscript"/>
        <sz val="11"/>
        <color theme="1"/>
        <rFont val="Calibri"/>
        <family val="2"/>
        <scheme val="minor"/>
      </rPr>
      <t xml:space="preserve">FS_DC_100°C </t>
    </r>
  </si>
  <si>
    <r>
      <t>V</t>
    </r>
    <r>
      <rPr>
        <b/>
        <vertAlign val="subscript"/>
        <sz val="11"/>
        <color theme="1"/>
        <rFont val="Calibri"/>
        <family val="2"/>
        <scheme val="minor"/>
      </rPr>
      <t xml:space="preserve">FS_DC_125°C </t>
    </r>
  </si>
  <si>
    <r>
      <t>→ (Subtract OFFSET</t>
    </r>
    <r>
      <rPr>
        <vertAlign val="subscript"/>
        <sz val="11"/>
        <color theme="1"/>
        <rFont val="Calibri"/>
        <family val="2"/>
        <scheme val="minor"/>
      </rPr>
      <t>DC</t>
    </r>
    <r>
      <rPr>
        <sz val="11"/>
        <color theme="1"/>
        <rFont val="Calibri"/>
        <family val="2"/>
        <scheme val="minor"/>
      </rPr>
      <t>) &amp; (Multiply by GAIN</t>
    </r>
    <r>
      <rPr>
        <vertAlign val="subscript"/>
        <sz val="11"/>
        <color theme="1"/>
        <rFont val="Calibri"/>
        <family val="2"/>
        <scheme val="minor"/>
      </rPr>
      <t>DC</t>
    </r>
    <r>
      <rPr>
        <sz val="11"/>
        <color theme="1"/>
        <rFont val="Calibri"/>
        <family val="2"/>
        <scheme val="minor"/>
      </rPr>
      <t>) →</t>
    </r>
  </si>
  <si>
    <r>
      <t>→ (Eq. 2), (Subtract OFFSET</t>
    </r>
    <r>
      <rPr>
        <vertAlign val="subscript"/>
        <sz val="11"/>
        <color theme="1"/>
        <rFont val="Calibri"/>
        <family val="2"/>
        <scheme val="minor"/>
      </rPr>
      <t>DC</t>
    </r>
    <r>
      <rPr>
        <sz val="11"/>
        <color theme="1"/>
        <rFont val="Calibri"/>
        <family val="2"/>
        <scheme val="minor"/>
      </rPr>
      <t>), &amp; (x GAIN</t>
    </r>
    <r>
      <rPr>
        <vertAlign val="subscript"/>
        <sz val="11"/>
        <color theme="1"/>
        <rFont val="Calibri"/>
        <family val="2"/>
        <scheme val="minor"/>
      </rPr>
      <t>DC</t>
    </r>
    <r>
      <rPr>
        <sz val="11"/>
        <color theme="1"/>
        <rFont val="Calibri"/>
        <family val="2"/>
        <scheme val="minor"/>
      </rPr>
      <t>) →</t>
    </r>
  </si>
  <si>
    <r>
      <t>V</t>
    </r>
    <r>
      <rPr>
        <b/>
        <vertAlign val="subscript"/>
        <sz val="11"/>
        <color theme="1"/>
        <rFont val="Calibri"/>
        <family val="2"/>
        <scheme val="minor"/>
      </rPr>
      <t>FS_DMM_-40ᵒC_P</t>
    </r>
    <r>
      <rPr>
        <b/>
        <sz val="11"/>
        <color theme="1"/>
        <rFont val="Calibri"/>
        <family val="2"/>
        <scheme val="minor"/>
      </rPr>
      <t>:</t>
    </r>
  </si>
  <si>
    <r>
      <t>V</t>
    </r>
    <r>
      <rPr>
        <b/>
        <vertAlign val="subscript"/>
        <sz val="11"/>
        <color theme="1"/>
        <rFont val="Calibri"/>
        <family val="2"/>
        <scheme val="minor"/>
      </rPr>
      <t>FS_DMM_-40ᵒC_N</t>
    </r>
    <r>
      <rPr>
        <b/>
        <sz val="11"/>
        <color theme="1"/>
        <rFont val="Calibri"/>
        <family val="2"/>
        <scheme val="minor"/>
      </rPr>
      <t>:</t>
    </r>
  </si>
  <si>
    <r>
      <t>V</t>
    </r>
    <r>
      <rPr>
        <b/>
        <vertAlign val="subscript"/>
        <sz val="11"/>
        <color theme="1"/>
        <rFont val="Calibri"/>
        <family val="2"/>
        <scheme val="minor"/>
      </rPr>
      <t>FS_DMM_-20ᵒC_P</t>
    </r>
    <r>
      <rPr>
        <b/>
        <sz val="11"/>
        <color theme="1"/>
        <rFont val="Calibri"/>
        <family val="2"/>
        <scheme val="minor"/>
      </rPr>
      <t>:</t>
    </r>
  </si>
  <si>
    <r>
      <t>V</t>
    </r>
    <r>
      <rPr>
        <b/>
        <vertAlign val="subscript"/>
        <sz val="11"/>
        <color theme="1"/>
        <rFont val="Calibri"/>
        <family val="2"/>
        <scheme val="minor"/>
      </rPr>
      <t>FS_DMM_-20ᵒC_N</t>
    </r>
    <r>
      <rPr>
        <b/>
        <sz val="11"/>
        <color theme="1"/>
        <rFont val="Calibri"/>
        <family val="2"/>
        <scheme val="minor"/>
      </rPr>
      <t>:</t>
    </r>
  </si>
  <si>
    <r>
      <t>V</t>
    </r>
    <r>
      <rPr>
        <b/>
        <vertAlign val="subscript"/>
        <sz val="11"/>
        <color theme="1"/>
        <rFont val="Calibri"/>
        <family val="2"/>
        <scheme val="minor"/>
      </rPr>
      <t>FS_DMM_0ᵒC_P</t>
    </r>
    <r>
      <rPr>
        <b/>
        <sz val="11"/>
        <color theme="1"/>
        <rFont val="Calibri"/>
        <family val="2"/>
        <scheme val="minor"/>
      </rPr>
      <t>:</t>
    </r>
  </si>
  <si>
    <r>
      <t>V</t>
    </r>
    <r>
      <rPr>
        <b/>
        <vertAlign val="subscript"/>
        <sz val="11"/>
        <color theme="1"/>
        <rFont val="Calibri"/>
        <family val="2"/>
        <scheme val="minor"/>
      </rPr>
      <t>FS_DMM_0ᵒC_N</t>
    </r>
    <r>
      <rPr>
        <b/>
        <sz val="11"/>
        <color theme="1"/>
        <rFont val="Calibri"/>
        <family val="2"/>
        <scheme val="minor"/>
      </rPr>
      <t>:</t>
    </r>
  </si>
  <si>
    <r>
      <t>V</t>
    </r>
    <r>
      <rPr>
        <b/>
        <vertAlign val="subscript"/>
        <sz val="11"/>
        <color theme="1"/>
        <rFont val="Calibri"/>
        <family val="2"/>
        <scheme val="minor"/>
      </rPr>
      <t>FS_DMM_40ᵒC_P</t>
    </r>
    <r>
      <rPr>
        <b/>
        <sz val="11"/>
        <color theme="1"/>
        <rFont val="Calibri"/>
        <family val="2"/>
        <scheme val="minor"/>
      </rPr>
      <t>:</t>
    </r>
  </si>
  <si>
    <r>
      <t>V</t>
    </r>
    <r>
      <rPr>
        <b/>
        <vertAlign val="subscript"/>
        <sz val="11"/>
        <color theme="1"/>
        <rFont val="Calibri"/>
        <family val="2"/>
        <scheme val="minor"/>
      </rPr>
      <t>FS_DMM_40ᵒC_N</t>
    </r>
    <r>
      <rPr>
        <b/>
        <sz val="11"/>
        <color theme="1"/>
        <rFont val="Calibri"/>
        <family val="2"/>
        <scheme val="minor"/>
      </rPr>
      <t>:</t>
    </r>
  </si>
  <si>
    <r>
      <t>V</t>
    </r>
    <r>
      <rPr>
        <b/>
        <vertAlign val="subscript"/>
        <sz val="11"/>
        <color theme="1"/>
        <rFont val="Calibri"/>
        <family val="2"/>
        <scheme val="minor"/>
      </rPr>
      <t>FS_DMM_80ᵒC_P</t>
    </r>
    <r>
      <rPr>
        <b/>
        <sz val="11"/>
        <color theme="1"/>
        <rFont val="Calibri"/>
        <family val="2"/>
        <scheme val="minor"/>
      </rPr>
      <t>:</t>
    </r>
  </si>
  <si>
    <r>
      <t>V</t>
    </r>
    <r>
      <rPr>
        <b/>
        <vertAlign val="subscript"/>
        <sz val="11"/>
        <color theme="1"/>
        <rFont val="Calibri"/>
        <family val="2"/>
        <scheme val="minor"/>
      </rPr>
      <t>FS_DMM_80ᵒC_N</t>
    </r>
    <r>
      <rPr>
        <b/>
        <sz val="11"/>
        <color theme="1"/>
        <rFont val="Calibri"/>
        <family val="2"/>
        <scheme val="minor"/>
      </rPr>
      <t>:</t>
    </r>
  </si>
  <si>
    <r>
      <t>V</t>
    </r>
    <r>
      <rPr>
        <b/>
        <vertAlign val="subscript"/>
        <sz val="11"/>
        <color theme="1"/>
        <rFont val="Calibri"/>
        <family val="2"/>
        <scheme val="minor"/>
      </rPr>
      <t>FS_DMM_100ᵒC_P</t>
    </r>
    <r>
      <rPr>
        <b/>
        <sz val="11"/>
        <color theme="1"/>
        <rFont val="Calibri"/>
        <family val="2"/>
        <scheme val="minor"/>
      </rPr>
      <t>:</t>
    </r>
  </si>
  <si>
    <r>
      <t>V</t>
    </r>
    <r>
      <rPr>
        <b/>
        <vertAlign val="subscript"/>
        <sz val="11"/>
        <color theme="1"/>
        <rFont val="Calibri"/>
        <family val="2"/>
        <scheme val="minor"/>
      </rPr>
      <t>FS_DMM_100ᵒC_N</t>
    </r>
    <r>
      <rPr>
        <b/>
        <sz val="11"/>
        <color theme="1"/>
        <rFont val="Calibri"/>
        <family val="2"/>
        <scheme val="minor"/>
      </rPr>
      <t>:</t>
    </r>
  </si>
  <si>
    <r>
      <t>V</t>
    </r>
    <r>
      <rPr>
        <b/>
        <vertAlign val="subscript"/>
        <sz val="11"/>
        <color theme="1"/>
        <rFont val="Calibri"/>
        <family val="2"/>
        <scheme val="minor"/>
      </rPr>
      <t>FS_DMM_125ᵒC_P</t>
    </r>
    <r>
      <rPr>
        <b/>
        <sz val="11"/>
        <color theme="1"/>
        <rFont val="Calibri"/>
        <family val="2"/>
        <scheme val="minor"/>
      </rPr>
      <t>:</t>
    </r>
  </si>
  <si>
    <r>
      <t>V</t>
    </r>
    <r>
      <rPr>
        <b/>
        <vertAlign val="subscript"/>
        <sz val="11"/>
        <color theme="1"/>
        <rFont val="Calibri"/>
        <family val="2"/>
        <scheme val="minor"/>
      </rPr>
      <t>REF_FS_DMM_-40ᵒC_P</t>
    </r>
    <r>
      <rPr>
        <b/>
        <sz val="11"/>
        <color theme="1"/>
        <rFont val="Calibri"/>
        <family val="2"/>
        <scheme val="minor"/>
      </rPr>
      <t>:</t>
    </r>
  </si>
  <si>
    <r>
      <t>V</t>
    </r>
    <r>
      <rPr>
        <b/>
        <vertAlign val="subscript"/>
        <sz val="11"/>
        <color theme="1"/>
        <rFont val="Calibri"/>
        <family val="2"/>
        <scheme val="minor"/>
      </rPr>
      <t>REF_FS_DMM_-40ᵒC_N</t>
    </r>
    <r>
      <rPr>
        <b/>
        <sz val="11"/>
        <color theme="1"/>
        <rFont val="Calibri"/>
        <family val="2"/>
        <scheme val="minor"/>
      </rPr>
      <t>:</t>
    </r>
  </si>
  <si>
    <r>
      <t>V</t>
    </r>
    <r>
      <rPr>
        <b/>
        <vertAlign val="subscript"/>
        <sz val="11"/>
        <color theme="1"/>
        <rFont val="Calibri"/>
        <family val="2"/>
        <scheme val="minor"/>
      </rPr>
      <t>REF_FS_DMM_-20ᵒC_P</t>
    </r>
    <r>
      <rPr>
        <b/>
        <sz val="11"/>
        <color theme="1"/>
        <rFont val="Calibri"/>
        <family val="2"/>
        <scheme val="minor"/>
      </rPr>
      <t>:</t>
    </r>
  </si>
  <si>
    <r>
      <t>V</t>
    </r>
    <r>
      <rPr>
        <b/>
        <vertAlign val="subscript"/>
        <sz val="11"/>
        <color theme="1"/>
        <rFont val="Calibri"/>
        <family val="2"/>
        <scheme val="minor"/>
      </rPr>
      <t>REF_FS_DMM_-20ᵒC_N</t>
    </r>
    <r>
      <rPr>
        <b/>
        <sz val="11"/>
        <color theme="1"/>
        <rFont val="Calibri"/>
        <family val="2"/>
        <scheme val="minor"/>
      </rPr>
      <t>:</t>
    </r>
  </si>
  <si>
    <r>
      <t>V</t>
    </r>
    <r>
      <rPr>
        <b/>
        <vertAlign val="subscript"/>
        <sz val="11"/>
        <color theme="1"/>
        <rFont val="Calibri"/>
        <family val="2"/>
        <scheme val="minor"/>
      </rPr>
      <t>REF_FS_DMM_0ᵒC_P</t>
    </r>
    <r>
      <rPr>
        <b/>
        <sz val="11"/>
        <color theme="1"/>
        <rFont val="Calibri"/>
        <family val="2"/>
        <scheme val="minor"/>
      </rPr>
      <t>:</t>
    </r>
  </si>
  <si>
    <r>
      <t>V</t>
    </r>
    <r>
      <rPr>
        <b/>
        <vertAlign val="subscript"/>
        <sz val="11"/>
        <color theme="1"/>
        <rFont val="Calibri"/>
        <family val="2"/>
        <scheme val="minor"/>
      </rPr>
      <t>REF_FS_DMM_0ᵒC_N</t>
    </r>
    <r>
      <rPr>
        <b/>
        <sz val="11"/>
        <color theme="1"/>
        <rFont val="Calibri"/>
        <family val="2"/>
        <scheme val="minor"/>
      </rPr>
      <t>:</t>
    </r>
  </si>
  <si>
    <r>
      <t>V</t>
    </r>
    <r>
      <rPr>
        <b/>
        <vertAlign val="subscript"/>
        <sz val="11"/>
        <color theme="1"/>
        <rFont val="Calibri"/>
        <family val="2"/>
        <scheme val="minor"/>
      </rPr>
      <t>REF_FS_DMM_40ᵒC_P</t>
    </r>
    <r>
      <rPr>
        <b/>
        <sz val="11"/>
        <color theme="1"/>
        <rFont val="Calibri"/>
        <family val="2"/>
        <scheme val="minor"/>
      </rPr>
      <t>:</t>
    </r>
  </si>
  <si>
    <r>
      <t>V</t>
    </r>
    <r>
      <rPr>
        <b/>
        <vertAlign val="subscript"/>
        <sz val="11"/>
        <color theme="1"/>
        <rFont val="Calibri"/>
        <family val="2"/>
        <scheme val="minor"/>
      </rPr>
      <t>REF_FS_DMM_40ᵒC_N</t>
    </r>
    <r>
      <rPr>
        <b/>
        <sz val="11"/>
        <color theme="1"/>
        <rFont val="Calibri"/>
        <family val="2"/>
        <scheme val="minor"/>
      </rPr>
      <t>:</t>
    </r>
  </si>
  <si>
    <r>
      <t>V</t>
    </r>
    <r>
      <rPr>
        <b/>
        <vertAlign val="subscript"/>
        <sz val="11"/>
        <color theme="1"/>
        <rFont val="Calibri"/>
        <family val="2"/>
        <scheme val="minor"/>
      </rPr>
      <t>REF_FS_DMM_80ᵒC_P</t>
    </r>
    <r>
      <rPr>
        <b/>
        <sz val="11"/>
        <color theme="1"/>
        <rFont val="Calibri"/>
        <family val="2"/>
        <scheme val="minor"/>
      </rPr>
      <t>:</t>
    </r>
  </si>
  <si>
    <r>
      <t>V</t>
    </r>
    <r>
      <rPr>
        <b/>
        <vertAlign val="subscript"/>
        <sz val="11"/>
        <color theme="1"/>
        <rFont val="Calibri"/>
        <family val="2"/>
        <scheme val="minor"/>
      </rPr>
      <t>REF_FS_DMM_80ᵒC_N</t>
    </r>
    <r>
      <rPr>
        <b/>
        <sz val="11"/>
        <color theme="1"/>
        <rFont val="Calibri"/>
        <family val="2"/>
        <scheme val="minor"/>
      </rPr>
      <t>:</t>
    </r>
  </si>
  <si>
    <r>
      <t>V</t>
    </r>
    <r>
      <rPr>
        <b/>
        <vertAlign val="subscript"/>
        <sz val="11"/>
        <color theme="1"/>
        <rFont val="Calibri"/>
        <family val="2"/>
        <scheme val="minor"/>
      </rPr>
      <t>REF_FS_DMM_100ᵒC_P</t>
    </r>
    <r>
      <rPr>
        <b/>
        <sz val="11"/>
        <color theme="1"/>
        <rFont val="Calibri"/>
        <family val="2"/>
        <scheme val="minor"/>
      </rPr>
      <t>:</t>
    </r>
  </si>
  <si>
    <r>
      <t>V</t>
    </r>
    <r>
      <rPr>
        <b/>
        <vertAlign val="subscript"/>
        <sz val="11"/>
        <color theme="1"/>
        <rFont val="Calibri"/>
        <family val="2"/>
        <scheme val="minor"/>
      </rPr>
      <t>REF_FS_DMM_100ᵒC_N</t>
    </r>
    <r>
      <rPr>
        <b/>
        <sz val="11"/>
        <color theme="1"/>
        <rFont val="Calibri"/>
        <family val="2"/>
        <scheme val="minor"/>
      </rPr>
      <t>:</t>
    </r>
  </si>
  <si>
    <r>
      <t>V</t>
    </r>
    <r>
      <rPr>
        <b/>
        <vertAlign val="subscript"/>
        <sz val="11"/>
        <color theme="1"/>
        <rFont val="Calibri"/>
        <family val="2"/>
        <scheme val="minor"/>
      </rPr>
      <t>REF_FS_DMM_125ᵒC_P</t>
    </r>
    <r>
      <rPr>
        <b/>
        <sz val="11"/>
        <color theme="1"/>
        <rFont val="Calibri"/>
        <family val="2"/>
        <scheme val="minor"/>
      </rPr>
      <t>:</t>
    </r>
  </si>
  <si>
    <r>
      <t>V</t>
    </r>
    <r>
      <rPr>
        <b/>
        <vertAlign val="subscript"/>
        <sz val="11"/>
        <color theme="1"/>
        <rFont val="Calibri"/>
        <family val="2"/>
        <scheme val="minor"/>
      </rPr>
      <t>REF_FS_DMM_125ᵒC_N</t>
    </r>
    <r>
      <rPr>
        <b/>
        <sz val="11"/>
        <color theme="1"/>
        <rFont val="Calibri"/>
        <family val="2"/>
        <scheme val="minor"/>
      </rPr>
      <t>:</t>
    </r>
  </si>
  <si>
    <r>
      <t>V</t>
    </r>
    <r>
      <rPr>
        <b/>
        <vertAlign val="subscript"/>
        <sz val="11"/>
        <color theme="1"/>
        <rFont val="Calibri"/>
        <family val="2"/>
        <scheme val="minor"/>
      </rPr>
      <t>FS_DMM_-40ᵒC_P_NORM</t>
    </r>
    <r>
      <rPr>
        <b/>
        <sz val="11"/>
        <color theme="1"/>
        <rFont val="Calibri"/>
        <family val="2"/>
        <scheme val="minor"/>
      </rPr>
      <t>:</t>
    </r>
  </si>
  <si>
    <r>
      <t>V</t>
    </r>
    <r>
      <rPr>
        <b/>
        <vertAlign val="subscript"/>
        <sz val="11"/>
        <color theme="1"/>
        <rFont val="Calibri"/>
        <family val="2"/>
        <scheme val="minor"/>
      </rPr>
      <t>FS_DMM_-20ᵒC_P_NORM</t>
    </r>
    <r>
      <rPr>
        <b/>
        <sz val="11"/>
        <color theme="1"/>
        <rFont val="Calibri"/>
        <family val="2"/>
        <scheme val="minor"/>
      </rPr>
      <t>:</t>
    </r>
  </si>
  <si>
    <r>
      <t>V</t>
    </r>
    <r>
      <rPr>
        <b/>
        <vertAlign val="subscript"/>
        <sz val="11"/>
        <color theme="1"/>
        <rFont val="Calibri"/>
        <family val="2"/>
        <scheme val="minor"/>
      </rPr>
      <t>FS_DMM_0ᵒC_P_NORM</t>
    </r>
    <r>
      <rPr>
        <b/>
        <sz val="11"/>
        <color theme="1"/>
        <rFont val="Calibri"/>
        <family val="2"/>
        <scheme val="minor"/>
      </rPr>
      <t>:</t>
    </r>
  </si>
  <si>
    <r>
      <t>V</t>
    </r>
    <r>
      <rPr>
        <b/>
        <vertAlign val="subscript"/>
        <sz val="11"/>
        <color theme="1"/>
        <rFont val="Calibri"/>
        <family val="2"/>
        <scheme val="minor"/>
      </rPr>
      <t>FS_DMM_40ᵒC_P_NORM</t>
    </r>
    <r>
      <rPr>
        <b/>
        <sz val="11"/>
        <color theme="1"/>
        <rFont val="Calibri"/>
        <family val="2"/>
        <scheme val="minor"/>
      </rPr>
      <t>:</t>
    </r>
  </si>
  <si>
    <r>
      <t>V</t>
    </r>
    <r>
      <rPr>
        <b/>
        <vertAlign val="subscript"/>
        <sz val="11"/>
        <color theme="1"/>
        <rFont val="Calibri"/>
        <family val="2"/>
        <scheme val="minor"/>
      </rPr>
      <t>FS_DMM_80ᵒC_P_NORM</t>
    </r>
    <r>
      <rPr>
        <b/>
        <sz val="11"/>
        <color theme="1"/>
        <rFont val="Calibri"/>
        <family val="2"/>
        <scheme val="minor"/>
      </rPr>
      <t>:</t>
    </r>
  </si>
  <si>
    <r>
      <t>V</t>
    </r>
    <r>
      <rPr>
        <b/>
        <vertAlign val="subscript"/>
        <sz val="11"/>
        <color theme="1"/>
        <rFont val="Calibri"/>
        <family val="2"/>
        <scheme val="minor"/>
      </rPr>
      <t>FS_DMM_100ᵒC_P_NORM</t>
    </r>
    <r>
      <rPr>
        <b/>
        <sz val="11"/>
        <color theme="1"/>
        <rFont val="Calibri"/>
        <family val="2"/>
        <scheme val="minor"/>
      </rPr>
      <t>:</t>
    </r>
  </si>
  <si>
    <r>
      <t>V</t>
    </r>
    <r>
      <rPr>
        <b/>
        <vertAlign val="subscript"/>
        <sz val="11"/>
        <color theme="1"/>
        <rFont val="Calibri"/>
        <family val="2"/>
        <scheme val="minor"/>
      </rPr>
      <t>FS_DMM_125ᵒC_P_NORM</t>
    </r>
    <r>
      <rPr>
        <b/>
        <sz val="11"/>
        <color theme="1"/>
        <rFont val="Calibri"/>
        <family val="2"/>
        <scheme val="minor"/>
      </rPr>
      <t>:</t>
    </r>
  </si>
  <si>
    <r>
      <t>V</t>
    </r>
    <r>
      <rPr>
        <b/>
        <vertAlign val="subscript"/>
        <sz val="11"/>
        <color theme="1"/>
        <rFont val="Calibri"/>
        <family val="2"/>
        <scheme val="minor"/>
      </rPr>
      <t>FS_DMM_-40ᵒC</t>
    </r>
    <r>
      <rPr>
        <b/>
        <sz val="11"/>
        <color theme="1"/>
        <rFont val="Calibri"/>
        <family val="2"/>
        <scheme val="minor"/>
      </rPr>
      <t>:</t>
    </r>
  </si>
  <si>
    <r>
      <t>V</t>
    </r>
    <r>
      <rPr>
        <b/>
        <vertAlign val="subscript"/>
        <sz val="11"/>
        <color theme="1"/>
        <rFont val="Calibri"/>
        <family val="2"/>
        <scheme val="minor"/>
      </rPr>
      <t>FS_DMM_-20ᵒC</t>
    </r>
    <r>
      <rPr>
        <b/>
        <sz val="11"/>
        <color theme="1"/>
        <rFont val="Calibri"/>
        <family val="2"/>
        <scheme val="minor"/>
      </rPr>
      <t>:</t>
    </r>
  </si>
  <si>
    <r>
      <t>V</t>
    </r>
    <r>
      <rPr>
        <b/>
        <vertAlign val="subscript"/>
        <sz val="11"/>
        <color theme="1"/>
        <rFont val="Calibri"/>
        <family val="2"/>
        <scheme val="minor"/>
      </rPr>
      <t>FS_DMM_0ᵒC</t>
    </r>
    <r>
      <rPr>
        <b/>
        <sz val="11"/>
        <color theme="1"/>
        <rFont val="Calibri"/>
        <family val="2"/>
        <scheme val="minor"/>
      </rPr>
      <t>:</t>
    </r>
  </si>
  <si>
    <r>
      <t>V</t>
    </r>
    <r>
      <rPr>
        <b/>
        <vertAlign val="subscript"/>
        <sz val="11"/>
        <color theme="1"/>
        <rFont val="Calibri"/>
        <family val="2"/>
        <scheme val="minor"/>
      </rPr>
      <t>FS_DMM_40ᵒC</t>
    </r>
    <r>
      <rPr>
        <b/>
        <sz val="11"/>
        <color theme="1"/>
        <rFont val="Calibri"/>
        <family val="2"/>
        <scheme val="minor"/>
      </rPr>
      <t>:</t>
    </r>
  </si>
  <si>
    <r>
      <t>V</t>
    </r>
    <r>
      <rPr>
        <b/>
        <vertAlign val="subscript"/>
        <sz val="11"/>
        <color theme="1"/>
        <rFont val="Calibri"/>
        <family val="2"/>
        <scheme val="minor"/>
      </rPr>
      <t>FS_DMM_80ᵒC</t>
    </r>
    <r>
      <rPr>
        <b/>
        <sz val="11"/>
        <color theme="1"/>
        <rFont val="Calibri"/>
        <family val="2"/>
        <scheme val="minor"/>
      </rPr>
      <t>:</t>
    </r>
  </si>
  <si>
    <r>
      <t>V</t>
    </r>
    <r>
      <rPr>
        <b/>
        <vertAlign val="subscript"/>
        <sz val="11"/>
        <color theme="1"/>
        <rFont val="Calibri"/>
        <family val="2"/>
        <scheme val="minor"/>
      </rPr>
      <t>FS_DMM_100ᵒC</t>
    </r>
    <r>
      <rPr>
        <b/>
        <sz val="11"/>
        <color theme="1"/>
        <rFont val="Calibri"/>
        <family val="2"/>
        <scheme val="minor"/>
      </rPr>
      <t>:</t>
    </r>
  </si>
  <si>
    <r>
      <t>V</t>
    </r>
    <r>
      <rPr>
        <b/>
        <vertAlign val="subscript"/>
        <sz val="11"/>
        <color theme="1"/>
        <rFont val="Calibri"/>
        <family val="2"/>
        <scheme val="minor"/>
      </rPr>
      <t>FS_DMM_125ᵒC</t>
    </r>
    <r>
      <rPr>
        <b/>
        <sz val="11"/>
        <color theme="1"/>
        <rFont val="Calibri"/>
        <family val="2"/>
        <scheme val="minor"/>
      </rPr>
      <t>:</t>
    </r>
  </si>
  <si>
    <r>
      <t>V</t>
    </r>
    <r>
      <rPr>
        <b/>
        <vertAlign val="subscript"/>
        <sz val="11"/>
        <color theme="1"/>
        <rFont val="Calibri"/>
        <family val="2"/>
        <scheme val="minor"/>
      </rPr>
      <t xml:space="preserve">OS_AC_-40°C </t>
    </r>
  </si>
  <si>
    <r>
      <t>V</t>
    </r>
    <r>
      <rPr>
        <b/>
        <vertAlign val="subscript"/>
        <sz val="11"/>
        <color theme="1"/>
        <rFont val="Calibri"/>
        <family val="2"/>
        <scheme val="minor"/>
      </rPr>
      <t xml:space="preserve">OS_AC_-20°C </t>
    </r>
  </si>
  <si>
    <r>
      <t>V</t>
    </r>
    <r>
      <rPr>
        <b/>
        <vertAlign val="subscript"/>
        <sz val="11"/>
        <color theme="1"/>
        <rFont val="Calibri"/>
        <family val="2"/>
        <scheme val="minor"/>
      </rPr>
      <t xml:space="preserve">OS_AC_-0°C </t>
    </r>
  </si>
  <si>
    <r>
      <t>V</t>
    </r>
    <r>
      <rPr>
        <b/>
        <vertAlign val="subscript"/>
        <sz val="11"/>
        <color theme="1"/>
        <rFont val="Calibri"/>
        <family val="2"/>
        <scheme val="minor"/>
      </rPr>
      <t xml:space="preserve">OS_AC_40°C </t>
    </r>
  </si>
  <si>
    <r>
      <t>V</t>
    </r>
    <r>
      <rPr>
        <b/>
        <vertAlign val="subscript"/>
        <sz val="11"/>
        <color theme="1"/>
        <rFont val="Calibri"/>
        <family val="2"/>
        <scheme val="minor"/>
      </rPr>
      <t xml:space="preserve">OS_AC_80°C </t>
    </r>
  </si>
  <si>
    <r>
      <t>V</t>
    </r>
    <r>
      <rPr>
        <b/>
        <vertAlign val="subscript"/>
        <sz val="11"/>
        <color theme="1"/>
        <rFont val="Calibri"/>
        <family val="2"/>
        <scheme val="minor"/>
      </rPr>
      <t xml:space="preserve">OS_AC_100°C </t>
    </r>
  </si>
  <si>
    <r>
      <t>V</t>
    </r>
    <r>
      <rPr>
        <b/>
        <vertAlign val="subscript"/>
        <sz val="11"/>
        <color theme="1"/>
        <rFont val="Calibri"/>
        <family val="2"/>
        <scheme val="minor"/>
      </rPr>
      <t xml:space="preserve">OS_AC_125°C </t>
    </r>
  </si>
  <si>
    <r>
      <t>V</t>
    </r>
    <r>
      <rPr>
        <b/>
        <vertAlign val="subscript"/>
        <sz val="11"/>
        <color theme="1"/>
        <rFont val="Calibri"/>
        <family val="2"/>
        <scheme val="minor"/>
      </rPr>
      <t xml:space="preserve">FS_AC_-40°C </t>
    </r>
  </si>
  <si>
    <r>
      <t>V</t>
    </r>
    <r>
      <rPr>
        <b/>
        <vertAlign val="subscript"/>
        <sz val="11"/>
        <color theme="1"/>
        <rFont val="Calibri"/>
        <family val="2"/>
        <scheme val="minor"/>
      </rPr>
      <t xml:space="preserve">FS_AC_-20°C </t>
    </r>
  </si>
  <si>
    <r>
      <t>V</t>
    </r>
    <r>
      <rPr>
        <b/>
        <vertAlign val="subscript"/>
        <sz val="11"/>
        <color theme="1"/>
        <rFont val="Calibri"/>
        <family val="2"/>
        <scheme val="minor"/>
      </rPr>
      <t xml:space="preserve">FS_AC_-0°C </t>
    </r>
  </si>
  <si>
    <r>
      <t>V</t>
    </r>
    <r>
      <rPr>
        <b/>
        <vertAlign val="subscript"/>
        <sz val="11"/>
        <color theme="1"/>
        <rFont val="Calibri"/>
        <family val="2"/>
        <scheme val="minor"/>
      </rPr>
      <t xml:space="preserve">FS_AC_40°C </t>
    </r>
  </si>
  <si>
    <r>
      <t>V</t>
    </r>
    <r>
      <rPr>
        <b/>
        <vertAlign val="subscript"/>
        <sz val="11"/>
        <color theme="1"/>
        <rFont val="Calibri"/>
        <family val="2"/>
        <scheme val="minor"/>
      </rPr>
      <t xml:space="preserve">FS_AC_80°C </t>
    </r>
  </si>
  <si>
    <r>
      <t>V</t>
    </r>
    <r>
      <rPr>
        <b/>
        <vertAlign val="subscript"/>
        <sz val="11"/>
        <color theme="1"/>
        <rFont val="Calibri"/>
        <family val="2"/>
        <scheme val="minor"/>
      </rPr>
      <t xml:space="preserve">FS_AC_100°C </t>
    </r>
  </si>
  <si>
    <r>
      <t>V</t>
    </r>
    <r>
      <rPr>
        <b/>
        <vertAlign val="subscript"/>
        <sz val="11"/>
        <color theme="1"/>
        <rFont val="Calibri"/>
        <family val="2"/>
        <scheme val="minor"/>
      </rPr>
      <t xml:space="preserve">FS_AC_125°C </t>
    </r>
  </si>
  <si>
    <t xml:space="preserve">Measure the initial ADC’s reference voltage (using the DMM): </t>
  </si>
  <si>
    <t>00147F72</t>
  </si>
  <si>
    <t>001483EB</t>
  </si>
  <si>
    <t>00148259</t>
  </si>
  <si>
    <t>00148389</t>
  </si>
  <si>
    <t>00148668</t>
  </si>
  <si>
    <t>0014822E</t>
  </si>
  <si>
    <t>001484C1</t>
  </si>
  <si>
    <t>00148400</t>
  </si>
  <si>
    <t>00148A82</t>
  </si>
  <si>
    <t>00148962</t>
  </si>
  <si>
    <t>001486EB</t>
  </si>
  <si>
    <t>00148521</t>
  </si>
  <si>
    <t>001489DB</t>
  </si>
  <si>
    <t>00148861</t>
  </si>
  <si>
    <t>001482EF</t>
  </si>
  <si>
    <t>00147E2F</t>
  </si>
  <si>
    <t>0014A3C4</t>
  </si>
  <si>
    <t>0014A8C9</t>
  </si>
  <si>
    <t>0014A2A4</t>
  </si>
  <si>
    <t>0014A2FA</t>
  </si>
  <si>
    <t>0014AAFF</t>
  </si>
  <si>
    <t>0014AA08</t>
  </si>
  <si>
    <t>0014A5A8</t>
  </si>
  <si>
    <t>0014A41E</t>
  </si>
  <si>
    <t>0014A7F3</t>
  </si>
  <si>
    <t>0014A1C2</t>
  </si>
  <si>
    <t>0014A61B</t>
  </si>
  <si>
    <t>0014A644</t>
  </si>
  <si>
    <t>0014A121</t>
  </si>
  <si>
    <t>0014A82A</t>
  </si>
  <si>
    <t>0014A3D3</t>
  </si>
  <si>
    <t>0014ACC8</t>
  </si>
  <si>
    <t>FFEB8F59</t>
  </si>
  <si>
    <t>FFEB8FD9</t>
  </si>
  <si>
    <t>FFEB8F57</t>
  </si>
  <si>
    <t>FFEB8D67</t>
  </si>
  <si>
    <t>FFEB90EC</t>
  </si>
  <si>
    <t>FFEB8F34</t>
  </si>
  <si>
    <t>FFEB8C2C</t>
  </si>
  <si>
    <t>FFEB8B2E</t>
  </si>
  <si>
    <t>FFEB8B74</t>
  </si>
  <si>
    <t>FFEB8DAD</t>
  </si>
  <si>
    <t>FFEB8E43</t>
  </si>
  <si>
    <t>FFEB8DE0</t>
  </si>
  <si>
    <t>FFEB8A83</t>
  </si>
  <si>
    <t>FFEB8E3B</t>
  </si>
  <si>
    <t>FFEB8B4C</t>
  </si>
  <si>
    <t>FFEB8E1B</t>
  </si>
  <si>
    <t>002D534F</t>
  </si>
  <si>
    <t>002D4CB0</t>
  </si>
  <si>
    <t>002D4BD0</t>
  </si>
  <si>
    <t>002D4EF7</t>
  </si>
  <si>
    <t>002D47F1</t>
  </si>
  <si>
    <t>002D466C</t>
  </si>
  <si>
    <t>002D4D3B</t>
  </si>
  <si>
    <t>002D4445</t>
  </si>
  <si>
    <t>002D4700</t>
  </si>
  <si>
    <t>002D4D13</t>
  </si>
  <si>
    <t>002D4A8B</t>
  </si>
  <si>
    <t>002D4EF8</t>
  </si>
  <si>
    <t>002D464E</t>
  </si>
  <si>
    <t>002D4DE0</t>
  </si>
  <si>
    <t>002D4695</t>
  </si>
  <si>
    <t>002D494D</t>
  </si>
  <si>
    <t>002D5306</t>
  </si>
  <si>
    <t>002D5FBF</t>
  </si>
  <si>
    <t>002D520D</t>
  </si>
  <si>
    <t>002D5A0B</t>
  </si>
  <si>
    <t>002D5B6F</t>
  </si>
  <si>
    <t>002D5339</t>
  </si>
  <si>
    <t>002D52FF</t>
  </si>
  <si>
    <t>002D5F5F</t>
  </si>
  <si>
    <t>002D4FE6</t>
  </si>
  <si>
    <t>002D5133</t>
  </si>
  <si>
    <t>002D504A</t>
  </si>
  <si>
    <t>002D50D4</t>
  </si>
  <si>
    <t>002D472C</t>
  </si>
  <si>
    <t>002D481C</t>
  </si>
  <si>
    <t>002D5401</t>
  </si>
  <si>
    <t>002D47BA</t>
  </si>
  <si>
    <t>FFD3F65E</t>
  </si>
  <si>
    <t>FFD3F668</t>
  </si>
  <si>
    <t>FFD3F993</t>
  </si>
  <si>
    <t>FFD3EF0C</t>
  </si>
  <si>
    <t>FFD3FCEB</t>
  </si>
  <si>
    <t>FFD3FBD9</t>
  </si>
  <si>
    <t>FFD3FECE</t>
  </si>
  <si>
    <t>FFD3FD15</t>
  </si>
  <si>
    <t>FFD407C6</t>
  </si>
  <si>
    <t>FFD3F7D8</t>
  </si>
  <si>
    <t>FFD3FADD</t>
  </si>
  <si>
    <t>FFD3FF3E</t>
  </si>
  <si>
    <t>FFD3FCB2</t>
  </si>
  <si>
    <t>FFD3FF7E</t>
  </si>
  <si>
    <t>FFD3F29E</t>
  </si>
  <si>
    <t>FFD3FD96</t>
  </si>
  <si>
    <t>0036488D</t>
  </si>
  <si>
    <t>003649A2</t>
  </si>
  <si>
    <t>003644A2</t>
  </si>
  <si>
    <t>00364EE2</t>
  </si>
  <si>
    <t>00363182</t>
  </si>
  <si>
    <t>0036370D</t>
  </si>
  <si>
    <t>003646D3</t>
  </si>
  <si>
    <t>00364DC8</t>
  </si>
  <si>
    <t>00364088</t>
  </si>
  <si>
    <t>0036420B</t>
  </si>
  <si>
    <t>003645C4</t>
  </si>
  <si>
    <t>00364393</t>
  </si>
  <si>
    <t>003643EF</t>
  </si>
  <si>
    <t>00364AA8</t>
  </si>
  <si>
    <t>00363E45</t>
  </si>
  <si>
    <t>00364A96</t>
  </si>
  <si>
    <t>00365276</t>
  </si>
  <si>
    <t>00365161</t>
  </si>
  <si>
    <t>00364637</t>
  </si>
  <si>
    <t>003649A0</t>
  </si>
  <si>
    <t>0036453C</t>
  </si>
  <si>
    <t>00364C6A</t>
  </si>
  <si>
    <t>003647AA</t>
  </si>
  <si>
    <t>00364195</t>
  </si>
  <si>
    <t>00364675</t>
  </si>
  <si>
    <t>00364A5B</t>
  </si>
  <si>
    <t>003648D4</t>
  </si>
  <si>
    <t>003649D5</t>
  </si>
  <si>
    <t>003636E8</t>
  </si>
  <si>
    <t>00364125</t>
  </si>
  <si>
    <t>0036496F</t>
  </si>
  <si>
    <t>FFCB8290</t>
  </si>
  <si>
    <t>FFCB78C3</t>
  </si>
  <si>
    <t>FFCB8339</t>
  </si>
  <si>
    <t>FFCB867B</t>
  </si>
  <si>
    <t>FFCB8316</t>
  </si>
  <si>
    <t>FFCB7C0E</t>
  </si>
  <si>
    <t>FFCB817F</t>
  </si>
  <si>
    <t>FFCB7F73</t>
  </si>
  <si>
    <t>FFCB81B8</t>
  </si>
  <si>
    <t>FFCB85A6</t>
  </si>
  <si>
    <t>FFCB7B5F</t>
  </si>
  <si>
    <t>FFCB7526</t>
  </si>
  <si>
    <t>FFCB77F7</t>
  </si>
  <si>
    <t>FFCB7E0C</t>
  </si>
  <si>
    <t>FFCB7F5C</t>
  </si>
  <si>
    <t>FFCB8700</t>
  </si>
  <si>
    <t>00420211</t>
  </si>
  <si>
    <t>0041EF58</t>
  </si>
  <si>
    <t>00420496</t>
  </si>
  <si>
    <t>0041F6D9</t>
  </si>
  <si>
    <t>0041FB2B</t>
  </si>
  <si>
    <t>0041F031</t>
  </si>
  <si>
    <t>004206FD</t>
  </si>
  <si>
    <t>004215BF</t>
  </si>
  <si>
    <t>004200B3</t>
  </si>
  <si>
    <t>0041FFD3</t>
  </si>
  <si>
    <t>0042028F</t>
  </si>
  <si>
    <t>0042003A</t>
  </si>
  <si>
    <t>00420AED</t>
  </si>
  <si>
    <t>004204AD</t>
  </si>
  <si>
    <t>004200B9</t>
  </si>
  <si>
    <t>0041EDBF</t>
  </si>
  <si>
    <t>0041F371</t>
  </si>
  <si>
    <t>0041F05B</t>
  </si>
  <si>
    <t>0041EB36</t>
  </si>
  <si>
    <t>0041F07F</t>
  </si>
  <si>
    <t>0041EFB3</t>
  </si>
  <si>
    <t>0041F355</t>
  </si>
  <si>
    <t>0041F82E</t>
  </si>
  <si>
    <t>0041F568</t>
  </si>
  <si>
    <t>0041F07E</t>
  </si>
  <si>
    <t>0041F353</t>
  </si>
  <si>
    <t>0041F370</t>
  </si>
  <si>
    <t>0041F81E</t>
  </si>
  <si>
    <t>0041EF22</t>
  </si>
  <si>
    <t>0041FB84</t>
  </si>
  <si>
    <t>0041F7E2</t>
  </si>
  <si>
    <t>0041E876</t>
  </si>
  <si>
    <t>FFC0DCDD</t>
  </si>
  <si>
    <t>FFC0E2A9</t>
  </si>
  <si>
    <t>FFC0E47D</t>
  </si>
  <si>
    <t>FFC0E43A</t>
  </si>
  <si>
    <t>FFC0DCC8</t>
  </si>
  <si>
    <t>FFC0F2A9</t>
  </si>
  <si>
    <t>FFC0EB70</t>
  </si>
  <si>
    <t>FFC0EAE0</t>
  </si>
  <si>
    <t>FFC0EB9C</t>
  </si>
  <si>
    <t>FFC0E9A4</t>
  </si>
  <si>
    <t>FFC0EE57</t>
  </si>
  <si>
    <t>FFC0E429</t>
  </si>
  <si>
    <t>FFC0E750</t>
  </si>
  <si>
    <t>FFC0E102</t>
  </si>
  <si>
    <t>FFC0EA5F</t>
  </si>
  <si>
    <t>FFC0E94F</t>
  </si>
  <si>
    <t>FFFA7F3A</t>
  </si>
  <si>
    <t>FFFA7EBF</t>
  </si>
  <si>
    <t>FFFA75D8</t>
  </si>
  <si>
    <t>FFFA7EFE</t>
  </si>
  <si>
    <t>FFFA79CF</t>
  </si>
  <si>
    <t>FFFA7A50</t>
  </si>
  <si>
    <t>FFFA82F5</t>
  </si>
  <si>
    <t>FFFA780D</t>
  </si>
  <si>
    <t>FFFA7914</t>
  </si>
  <si>
    <t>FFFA7FDE</t>
  </si>
  <si>
    <t>FFFA76FE</t>
  </si>
  <si>
    <t>FFFA7C58</t>
  </si>
  <si>
    <t>FFFA7AEC</t>
  </si>
  <si>
    <t>FFFA826C</t>
  </si>
  <si>
    <t>FFFA7B9E</t>
  </si>
  <si>
    <t>FFFA7F7E</t>
  </si>
  <si>
    <t>FFFA7966</t>
  </si>
  <si>
    <t>FFFA7DB6</t>
  </si>
  <si>
    <t>FFFA7DE9</t>
  </si>
  <si>
    <t>FFFA7D13</t>
  </si>
  <si>
    <t>FFFA77C3</t>
  </si>
  <si>
    <t>FFFA7F8E</t>
  </si>
  <si>
    <t>FFFA7F4F</t>
  </si>
  <si>
    <t>FFFA7B7F</t>
  </si>
  <si>
    <t>FFFA7E4C</t>
  </si>
  <si>
    <t>FFFA7E13</t>
  </si>
  <si>
    <t>FFFA7EBB</t>
  </si>
  <si>
    <t>FFFA75CE</t>
  </si>
  <si>
    <t>FFFA8316</t>
  </si>
  <si>
    <t>FFFA7E9A</t>
  </si>
  <si>
    <t>FFFA7EF2</t>
  </si>
  <si>
    <t>FFFA7FC5</t>
  </si>
  <si>
    <t>0004E722</t>
  </si>
  <si>
    <t>0004ED8F</t>
  </si>
  <si>
    <t>0004F05D</t>
  </si>
  <si>
    <t>0004F1EB</t>
  </si>
  <si>
    <t>0004E766</t>
  </si>
  <si>
    <t>0004F3D9</t>
  </si>
  <si>
    <t>0004F13A</t>
  </si>
  <si>
    <t>0004E9FA</t>
  </si>
  <si>
    <t>0004EBB9</t>
  </si>
  <si>
    <t>0004EB7F</t>
  </si>
  <si>
    <t>0004EDF7</t>
  </si>
  <si>
    <t>0004EE5C</t>
  </si>
  <si>
    <t>0004E37D</t>
  </si>
  <si>
    <t>0004F00C</t>
  </si>
  <si>
    <t>0004E8DC</t>
  </si>
  <si>
    <t>0004EF64</t>
  </si>
  <si>
    <t>FFE89295</t>
  </si>
  <si>
    <t>FFE8982A</t>
  </si>
  <si>
    <t>FFE8992B</t>
  </si>
  <si>
    <t>FFE89439</t>
  </si>
  <si>
    <t>FFE89A2C</t>
  </si>
  <si>
    <t>FFE89BE3</t>
  </si>
  <si>
    <t>FFE89C3A</t>
  </si>
  <si>
    <t>FFE89C61</t>
  </si>
  <si>
    <t>FFE89BBA</t>
  </si>
  <si>
    <t>FFE89645</t>
  </si>
  <si>
    <t>FFE8937B</t>
  </si>
  <si>
    <t>FFE892FD</t>
  </si>
  <si>
    <t>FFE899AD</t>
  </si>
  <si>
    <t>FFE89F56</t>
  </si>
  <si>
    <t>FFE89704</t>
  </si>
  <si>
    <t>FFE89341</t>
  </si>
  <si>
    <t>FFE84373</t>
  </si>
  <si>
    <t>FFE83F04</t>
  </si>
  <si>
    <t>FFE8445A</t>
  </si>
  <si>
    <t>FFE84506</t>
  </si>
  <si>
    <t>FFE843A4</t>
  </si>
  <si>
    <t>FFE84299</t>
  </si>
  <si>
    <t>FFE84261</t>
  </si>
  <si>
    <t>FFE83D5E</t>
  </si>
  <si>
    <t>FFE840DC</t>
  </si>
  <si>
    <t>FFE8421F</t>
  </si>
  <si>
    <t>FFE846AC</t>
  </si>
  <si>
    <t>FFE842DF</t>
  </si>
  <si>
    <t>FFE844A0</t>
  </si>
  <si>
    <t>FFE843CC</t>
  </si>
  <si>
    <t>FFE8414B</t>
  </si>
  <si>
    <t>FFE83E37</t>
  </si>
  <si>
    <t>0016FF09</t>
  </si>
  <si>
    <t>0016FBE0</t>
  </si>
  <si>
    <t>0016FD72</t>
  </si>
  <si>
    <t>0016F6EB</t>
  </si>
  <si>
    <t>0017011E</t>
  </si>
  <si>
    <t>0016FC53</t>
  </si>
  <si>
    <t>0016F75D</t>
  </si>
  <si>
    <t>001700D8</t>
  </si>
  <si>
    <t>0016FB57</t>
  </si>
  <si>
    <t>0016F53B</t>
  </si>
  <si>
    <t>0016FEDE</t>
  </si>
  <si>
    <t>001702F8</t>
  </si>
  <si>
    <t>0016FC8F</t>
  </si>
  <si>
    <t>0016FAD6</t>
  </si>
  <si>
    <t>0016FE22</t>
  </si>
  <si>
    <t>0016FA8F</t>
  </si>
  <si>
    <t>FFD791AB</t>
  </si>
  <si>
    <t>FFD78ED9</t>
  </si>
  <si>
    <t>FFD79350</t>
  </si>
  <si>
    <t>FFD79545</t>
  </si>
  <si>
    <t>FFD79721</t>
  </si>
  <si>
    <t>FFD79913</t>
  </si>
  <si>
    <t>FFD7950F</t>
  </si>
  <si>
    <t>FFD798A0</t>
  </si>
  <si>
    <t>FFD79796</t>
  </si>
  <si>
    <t>FFD796B9</t>
  </si>
  <si>
    <t>FFD79236</t>
  </si>
  <si>
    <t>FFD79979</t>
  </si>
  <si>
    <t>FFD79678</t>
  </si>
  <si>
    <t>FFD79818</t>
  </si>
  <si>
    <t>FFD79452</t>
  </si>
  <si>
    <t>FFD799A0</t>
  </si>
  <si>
    <t>FFD771A4</t>
  </si>
  <si>
    <t>FFD7722F</t>
  </si>
  <si>
    <t>FFD771CA</t>
  </si>
  <si>
    <t>FFD76E25</t>
  </si>
  <si>
    <t>FFD77638</t>
  </si>
  <si>
    <t>FFD77039</t>
  </si>
  <si>
    <t>FFD76F8F</t>
  </si>
  <si>
    <t>FFD76CDA</t>
  </si>
  <si>
    <t>FFD76EA9</t>
  </si>
  <si>
    <t>FFD773D4</t>
  </si>
  <si>
    <t>FFD76EFB</t>
  </si>
  <si>
    <t>FFD770B4</t>
  </si>
  <si>
    <t>FFD769C5</t>
  </si>
  <si>
    <t>FFD7700D</t>
  </si>
  <si>
    <t>FFD772DA</t>
  </si>
  <si>
    <t>FFD770A6</t>
  </si>
  <si>
    <t>00283AE9</t>
  </si>
  <si>
    <t>00283803</t>
  </si>
  <si>
    <t>0028381C</t>
  </si>
  <si>
    <t>00283936</t>
  </si>
  <si>
    <t>00283F2D</t>
  </si>
  <si>
    <t>0028391D</t>
  </si>
  <si>
    <t>0028403D</t>
  </si>
  <si>
    <t>00283D72</t>
  </si>
  <si>
    <t>00283C96</t>
  </si>
  <si>
    <t>0028391C</t>
  </si>
  <si>
    <t>00283C3E</t>
  </si>
  <si>
    <t>00284741</t>
  </si>
  <si>
    <t>00284816</t>
  </si>
  <si>
    <t>00283D02</t>
  </si>
  <si>
    <t>002846E1</t>
  </si>
  <si>
    <t>00283DD1</t>
  </si>
  <si>
    <t>083A415D</t>
  </si>
  <si>
    <t>083A47C5</t>
  </si>
  <si>
    <t>083A494B</t>
  </si>
  <si>
    <t>083A4632</t>
  </si>
  <si>
    <t>083A463E</t>
  </si>
  <si>
    <t>083A467D</t>
  </si>
  <si>
    <t>083A4795</t>
  </si>
  <si>
    <t>083A44D9</t>
  </si>
  <si>
    <t>083A4715</t>
  </si>
  <si>
    <t>083A4694</t>
  </si>
  <si>
    <t>083A43E0</t>
  </si>
  <si>
    <t>083A4B2B</t>
  </si>
  <si>
    <t>083A45FB</t>
  </si>
  <si>
    <t>083A4983</t>
  </si>
  <si>
    <t>083A41F7</t>
  </si>
  <si>
    <t>083A4596</t>
  </si>
  <si>
    <t>083A4772</t>
  </si>
  <si>
    <t>083A48BE</t>
  </si>
  <si>
    <t>083A4BC5</t>
  </si>
  <si>
    <t>083A4BFC</t>
  </si>
  <si>
    <t>083A47E3</t>
  </si>
  <si>
    <t>083A46D9</t>
  </si>
  <si>
    <t>083A465D</t>
  </si>
  <si>
    <t>083A4A73</t>
  </si>
  <si>
    <t>083A4895</t>
  </si>
  <si>
    <t>083A495E</t>
  </si>
  <si>
    <t>083A4BC0</t>
  </si>
  <si>
    <t>083A4A4A</t>
  </si>
  <si>
    <t>083A4AED</t>
  </si>
  <si>
    <t>083A4BBC</t>
  </si>
  <si>
    <t>083A493F</t>
  </si>
  <si>
    <t>083A4C7F</t>
  </si>
  <si>
    <t>F7C575D6</t>
  </si>
  <si>
    <t>F7C577BE</t>
  </si>
  <si>
    <t>F7C57A4B</t>
  </si>
  <si>
    <t>F7C57A98</t>
  </si>
  <si>
    <t>F7C5780D</t>
  </si>
  <si>
    <t>F7C575D7</t>
  </si>
  <si>
    <t>F7C57881</t>
  </si>
  <si>
    <t>F7C57A8B</t>
  </si>
  <si>
    <t>F7C57843</t>
  </si>
  <si>
    <t>F7C57555</t>
  </si>
  <si>
    <t>F7C57694</t>
  </si>
  <si>
    <t>F7C574C4</t>
  </si>
  <si>
    <t>F7C579A9</t>
  </si>
  <si>
    <t>F7C575C6</t>
  </si>
  <si>
    <t>F7C57692</t>
  </si>
  <si>
    <t>F7C5761D</t>
  </si>
  <si>
    <t>0829BBFC</t>
  </si>
  <si>
    <t>0829C41E</t>
  </si>
  <si>
    <t>0829C296</t>
  </si>
  <si>
    <t>0829BFF0</t>
  </si>
  <si>
    <t>0829C05A</t>
  </si>
  <si>
    <t>0829C5F5</t>
  </si>
  <si>
    <t>0829CA2D</t>
  </si>
  <si>
    <t>0829BD8C</t>
  </si>
  <si>
    <t>0829BDEC</t>
  </si>
  <si>
    <t>0829C059</t>
  </si>
  <si>
    <t>0829C11D</t>
  </si>
  <si>
    <t>0829BF12</t>
  </si>
  <si>
    <t>0829C107</t>
  </si>
  <si>
    <t>0829BE23</t>
  </si>
  <si>
    <t>0829BFC6</t>
  </si>
  <si>
    <t>0829BBD3</t>
  </si>
  <si>
    <t>0829BD72</t>
  </si>
  <si>
    <t>0829B96E</t>
  </si>
  <si>
    <t>0829BCA2</t>
  </si>
  <si>
    <t>0829B8B6</t>
  </si>
  <si>
    <t>0829BC6D</t>
  </si>
  <si>
    <t>0829B896</t>
  </si>
  <si>
    <t>0829BF17</t>
  </si>
  <si>
    <t>0829B719</t>
  </si>
  <si>
    <t>0829BBE7</t>
  </si>
  <si>
    <t>0829BF33</t>
  </si>
  <si>
    <t>0829B868</t>
  </si>
  <si>
    <t>0829BA2F</t>
  </si>
  <si>
    <t>0829BDE4</t>
  </si>
  <si>
    <t>0829BCEC</t>
  </si>
  <si>
    <t>0829BAD1</t>
  </si>
  <si>
    <t>0829B332</t>
  </si>
  <si>
    <t>F7D5928E</t>
  </si>
  <si>
    <t>F7D59115</t>
  </si>
  <si>
    <t>F7D591A9</t>
  </si>
  <si>
    <t>F7D59370</t>
  </si>
  <si>
    <t>F7D59171</t>
  </si>
  <si>
    <t>F7D593EF</t>
  </si>
  <si>
    <t>F7D590F8</t>
  </si>
  <si>
    <t>F7D59303</t>
  </si>
  <si>
    <t>F7D591FD</t>
  </si>
  <si>
    <t>F7D595DF</t>
  </si>
  <si>
    <t>F7D59027</t>
  </si>
  <si>
    <t>F7D58F40</t>
  </si>
  <si>
    <t>F7D590DC</t>
  </si>
  <si>
    <t>F7D59026</t>
  </si>
  <si>
    <t>F7D594A7</t>
  </si>
  <si>
    <t>F7D59229</t>
  </si>
  <si>
    <t>0819E0FB</t>
  </si>
  <si>
    <t>0819EFB1</t>
  </si>
  <si>
    <t>0819E863</t>
  </si>
  <si>
    <t>0819EE93</t>
  </si>
  <si>
    <t>0819F096</t>
  </si>
  <si>
    <t>0819EA9C</t>
  </si>
  <si>
    <t>0819EB3A</t>
  </si>
  <si>
    <t>0819F22E</t>
  </si>
  <si>
    <t>0819EBCA</t>
  </si>
  <si>
    <t>0819E6CD</t>
  </si>
  <si>
    <t>0819EE88</t>
  </si>
  <si>
    <t>0819ECAB</t>
  </si>
  <si>
    <t>0819E7C3</t>
  </si>
  <si>
    <t>0819E92B</t>
  </si>
  <si>
    <t>0819EAA7</t>
  </si>
  <si>
    <t>0819EF03</t>
  </si>
  <si>
    <t>0819DE34</t>
  </si>
  <si>
    <t>0819DDBD</t>
  </si>
  <si>
    <t>0819E4F7</t>
  </si>
  <si>
    <t>0819DC85</t>
  </si>
  <si>
    <t>0819DD5B</t>
  </si>
  <si>
    <t>0819E4DA</t>
  </si>
  <si>
    <t>0819E53B</t>
  </si>
  <si>
    <t>0819E198</t>
  </si>
  <si>
    <t>0819E25E</t>
  </si>
  <si>
    <t>0819E208</t>
  </si>
  <si>
    <t>0819DFF9</t>
  </si>
  <si>
    <t>0819E1D7</t>
  </si>
  <si>
    <t>0819DFA2</t>
  </si>
  <si>
    <t>0819DF31</t>
  </si>
  <si>
    <t>0819DA40</t>
  </si>
  <si>
    <t>0819DA05</t>
  </si>
  <si>
    <t>F7E56BEB</t>
  </si>
  <si>
    <t>F7E56DA9</t>
  </si>
  <si>
    <t>F7E56B6B</t>
  </si>
  <si>
    <t>F7E5693D</t>
  </si>
  <si>
    <t>F7E56CB8</t>
  </si>
  <si>
    <t>F7E56C2B</t>
  </si>
  <si>
    <t>F7E568CB</t>
  </si>
  <si>
    <t>F7E569C5</t>
  </si>
  <si>
    <t>F7E5699D</t>
  </si>
  <si>
    <t>F7E56B00</t>
  </si>
  <si>
    <t>F7E56A8D</t>
  </si>
  <si>
    <t>F7E568BE</t>
  </si>
  <si>
    <t>F7E569E5</t>
  </si>
  <si>
    <t>F7E567D2</t>
  </si>
  <si>
    <t>F7E56B65</t>
  </si>
  <si>
    <t>F7E56CE2</t>
  </si>
  <si>
    <t>08072E29</t>
  </si>
  <si>
    <t>080735FF</t>
  </si>
  <si>
    <t>08073156</t>
  </si>
  <si>
    <t>08073800</t>
  </si>
  <si>
    <t>08073BCB</t>
  </si>
  <si>
    <t>080738FC</t>
  </si>
  <si>
    <t>08073648</t>
  </si>
  <si>
    <t>080734D7</t>
  </si>
  <si>
    <t>080739FD</t>
  </si>
  <si>
    <t>08073965</t>
  </si>
  <si>
    <t>08073BED</t>
  </si>
  <si>
    <t>080736F4</t>
  </si>
  <si>
    <t>0807344A</t>
  </si>
  <si>
    <t>0807395F</t>
  </si>
  <si>
    <t>080732CC</t>
  </si>
  <si>
    <t>08073394</t>
  </si>
  <si>
    <t>08072D77</t>
  </si>
  <si>
    <t>08072A51</t>
  </si>
  <si>
    <t>08072D6E</t>
  </si>
  <si>
    <t>08073020</t>
  </si>
  <si>
    <t>080728F6</t>
  </si>
  <si>
    <t>08072B1B</t>
  </si>
  <si>
    <t>08072672</t>
  </si>
  <si>
    <t>08072A4C</t>
  </si>
  <si>
    <t>08072954</t>
  </si>
  <si>
    <t>08072B93</t>
  </si>
  <si>
    <t>080730CA</t>
  </si>
  <si>
    <t>08072792</t>
  </si>
  <si>
    <t>080728F5</t>
  </si>
  <si>
    <t>08072506</t>
  </si>
  <si>
    <t>080724DA</t>
  </si>
  <si>
    <t>08072B41</t>
  </si>
  <si>
    <t>F7F7E528</t>
  </si>
  <si>
    <t>F7F7E7B2</t>
  </si>
  <si>
    <t>F7F7E4F0</t>
  </si>
  <si>
    <t>F7F7E277</t>
  </si>
  <si>
    <t>F7F7E2D2</t>
  </si>
  <si>
    <t>F7F7E61B</t>
  </si>
  <si>
    <t>F7F7E4FF</t>
  </si>
  <si>
    <t>F7F7E824</t>
  </si>
  <si>
    <t>F7F7E565</t>
  </si>
  <si>
    <t>F7F7E8BD</t>
  </si>
  <si>
    <t>F7F7E7C3</t>
  </si>
  <si>
    <t>F7F7ED55</t>
  </si>
  <si>
    <t>F7F7ECC1</t>
  </si>
  <si>
    <t>F7F7E880</t>
  </si>
  <si>
    <t>F7F7EA15</t>
  </si>
  <si>
    <t>F7F7E8EE</t>
  </si>
  <si>
    <t>0843A3C2</t>
  </si>
  <si>
    <t>08439FA8</t>
  </si>
  <si>
    <t>0843A0A3</t>
  </si>
  <si>
    <t>08439D99</t>
  </si>
  <si>
    <t>0843A470</t>
  </si>
  <si>
    <t>0843A596</t>
  </si>
  <si>
    <t>0843A33B</t>
  </si>
  <si>
    <t>0843A2EA</t>
  </si>
  <si>
    <t>0843A738</t>
  </si>
  <si>
    <t>0843A3A2</t>
  </si>
  <si>
    <t>0843A901</t>
  </si>
  <si>
    <t>0843A53D</t>
  </si>
  <si>
    <t>0843A2E1</t>
  </si>
  <si>
    <t>0843A2FB</t>
  </si>
  <si>
    <t>0843A1D1</t>
  </si>
  <si>
    <t>0843AD3B</t>
  </si>
  <si>
    <t>0843B01A</t>
  </si>
  <si>
    <t>0843B50E</t>
  </si>
  <si>
    <t>0843BD6C</t>
  </si>
  <si>
    <t>0843B2F7</t>
  </si>
  <si>
    <t>0843B7DE</t>
  </si>
  <si>
    <t>0843B89F</t>
  </si>
  <si>
    <t>0843B2EB</t>
  </si>
  <si>
    <t>0843B1B6</t>
  </si>
  <si>
    <t>0843B16E</t>
  </si>
  <si>
    <t>0843B02D</t>
  </si>
  <si>
    <t>0843B26E</t>
  </si>
  <si>
    <t>0843B1B3</t>
  </si>
  <si>
    <t>0843B218</t>
  </si>
  <si>
    <t>0843B0FD</t>
  </si>
  <si>
    <t>0843B3AE</t>
  </si>
  <si>
    <t>0843B3DF</t>
  </si>
  <si>
    <t>F7BC8DE7</t>
  </si>
  <si>
    <t>F7BC92C0</t>
  </si>
  <si>
    <t>F7BC8C6E</t>
  </si>
  <si>
    <t>F7BC906C</t>
  </si>
  <si>
    <t>F7BC8F69</t>
  </si>
  <si>
    <t>F7BC9494</t>
  </si>
  <si>
    <t>F7BC928E</t>
  </si>
  <si>
    <t>F7BC905C</t>
  </si>
  <si>
    <t>F7BC8ABF</t>
  </si>
  <si>
    <t>F7BC8FB5</t>
  </si>
  <si>
    <t>F7BC8EDE</t>
  </si>
  <si>
    <t>F7BC8A2D</t>
  </si>
  <si>
    <t>F7BC8FF1</t>
  </si>
  <si>
    <t>F7BC92F5</t>
  </si>
  <si>
    <t>F7BC8FEA</t>
  </si>
  <si>
    <t>F7BC92B7</t>
  </si>
  <si>
    <t>085A9523</t>
  </si>
  <si>
    <t>085A9511</t>
  </si>
  <si>
    <t>085AA3E7</t>
  </si>
  <si>
    <t>085AAE2E</t>
  </si>
  <si>
    <t>085AA602</t>
  </si>
  <si>
    <t>085AA849</t>
  </si>
  <si>
    <t>085AA0EE</t>
  </si>
  <si>
    <t>085AA28B</t>
  </si>
  <si>
    <t>085AA7DB</t>
  </si>
  <si>
    <t>085AA169</t>
  </si>
  <si>
    <t>085A9CE6</t>
  </si>
  <si>
    <t>085AA266</t>
  </si>
  <si>
    <t>085AA155</t>
  </si>
  <si>
    <t>085AA29B</t>
  </si>
  <si>
    <t>085AA9F2</t>
  </si>
  <si>
    <t>085A9C70</t>
  </si>
  <si>
    <t>085AB0DF</t>
  </si>
  <si>
    <t>085AB8B8</t>
  </si>
  <si>
    <t>085AB0F8</t>
  </si>
  <si>
    <t>085AB39B</t>
  </si>
  <si>
    <t>085ABB24</t>
  </si>
  <si>
    <t>085AB705</t>
  </si>
  <si>
    <t>085AB834</t>
  </si>
  <si>
    <t>085AB900</t>
  </si>
  <si>
    <t>085ABD3E</t>
  </si>
  <si>
    <t>085AB2DD</t>
  </si>
  <si>
    <t>085AB1E3</t>
  </si>
  <si>
    <t>085ABFCC</t>
  </si>
  <si>
    <t>085AC059</t>
  </si>
  <si>
    <t>085ABD75</t>
  </si>
  <si>
    <t>085AB876</t>
  </si>
  <si>
    <t>085AAD26</t>
  </si>
  <si>
    <t>F7A67330</t>
  </si>
  <si>
    <t>F7A67706</t>
  </si>
  <si>
    <t>F7A67E0B</t>
  </si>
  <si>
    <t>F7A67BD8</t>
  </si>
  <si>
    <t>F7A67884</t>
  </si>
  <si>
    <t>F7A67273</t>
  </si>
  <si>
    <t>F7A67256</t>
  </si>
  <si>
    <t>F7A674F6</t>
  </si>
  <si>
    <t>F7A66EC7</t>
  </si>
  <si>
    <t>F7A66FE9</t>
  </si>
  <si>
    <t>F7A67C7C</t>
  </si>
  <si>
    <t>F7A68169</t>
  </si>
  <si>
    <t>F7A67D84</t>
  </si>
  <si>
    <t>F7A66FC1</t>
  </si>
  <si>
    <t>F7A67469</t>
  </si>
  <si>
    <t>F7A67BF7</t>
  </si>
  <si>
    <t>08643B1A</t>
  </si>
  <si>
    <t>08643B47</t>
  </si>
  <si>
    <t>086448C0</t>
  </si>
  <si>
    <t>086449E0</t>
  </si>
  <si>
    <t>086451CC</t>
  </si>
  <si>
    <t>0864509F</t>
  </si>
  <si>
    <t>08644764</t>
  </si>
  <si>
    <t>086450E8</t>
  </si>
  <si>
    <t>086453D1</t>
  </si>
  <si>
    <t>08644F3E</t>
  </si>
  <si>
    <t>08644CDC</t>
  </si>
  <si>
    <t>08646069</t>
  </si>
  <si>
    <t>0864522C</t>
  </si>
  <si>
    <t>08644E70</t>
  </si>
  <si>
    <t>0864532B</t>
  </si>
  <si>
    <t>08644FB2</t>
  </si>
  <si>
    <t>0864890B</t>
  </si>
  <si>
    <t>08647B30</t>
  </si>
  <si>
    <t>08648436</t>
  </si>
  <si>
    <t>086475B7</t>
  </si>
  <si>
    <t>08647BCD</t>
  </si>
  <si>
    <t>086460F2</t>
  </si>
  <si>
    <t>08647509</t>
  </si>
  <si>
    <t>08648362</t>
  </si>
  <si>
    <t>08646FA6</t>
  </si>
  <si>
    <t>086471AD</t>
  </si>
  <si>
    <t>08647BBD</t>
  </si>
  <si>
    <t>08647650</t>
  </si>
  <si>
    <t>086486AA</t>
  </si>
  <si>
    <t>086482F2</t>
  </si>
  <si>
    <t>08647B26</t>
  </si>
  <si>
    <t>08648CCF</t>
  </si>
  <si>
    <t>F79D7920</t>
  </si>
  <si>
    <t>F79D7AFF</t>
  </si>
  <si>
    <t>F79D7847</t>
  </si>
  <si>
    <t>F79D6F8B</t>
  </si>
  <si>
    <t>F79D6383</t>
  </si>
  <si>
    <t>F79D70E6</t>
  </si>
  <si>
    <t>F79D6504</t>
  </si>
  <si>
    <t>F79D6F9A</t>
  </si>
  <si>
    <t>F79D7BA0</t>
  </si>
  <si>
    <t>F79D66F6</t>
  </si>
  <si>
    <t>F79D684C</t>
  </si>
  <si>
    <t>F79D71BF</t>
  </si>
  <si>
    <t>F79D637A</t>
  </si>
  <si>
    <t>F79D5CA5</t>
  </si>
  <si>
    <t>F79D4FB5</t>
  </si>
  <si>
    <t>F79D64D2</t>
  </si>
  <si>
    <r>
      <t>V</t>
    </r>
    <r>
      <rPr>
        <b/>
        <vertAlign val="subscript"/>
        <sz val="11"/>
        <color theme="1"/>
        <rFont val="Calibri"/>
        <family val="2"/>
        <scheme val="minor"/>
      </rPr>
      <t xml:space="preserve">OS_DC_&lt;X&gt;°C </t>
    </r>
  </si>
  <si>
    <r>
      <t>V</t>
    </r>
    <r>
      <rPr>
        <b/>
        <vertAlign val="subscript"/>
        <sz val="11"/>
        <color theme="1"/>
        <rFont val="Calibri"/>
        <family val="2"/>
        <scheme val="minor"/>
      </rPr>
      <t xml:space="preserve">OS_AC_&lt;X&gt;°C </t>
    </r>
  </si>
  <si>
    <r>
      <t>V</t>
    </r>
    <r>
      <rPr>
        <b/>
        <vertAlign val="subscript"/>
        <sz val="11"/>
        <color theme="1"/>
        <rFont val="Calibri"/>
        <family val="2"/>
        <scheme val="minor"/>
      </rPr>
      <t xml:space="preserve">FS_DC_&lt;X&gt;°C </t>
    </r>
  </si>
  <si>
    <r>
      <t>V</t>
    </r>
    <r>
      <rPr>
        <b/>
        <vertAlign val="subscript"/>
        <sz val="11"/>
        <color theme="1"/>
        <rFont val="Calibri"/>
        <family val="2"/>
        <scheme val="minor"/>
      </rPr>
      <t>OS_DMM_&lt;X&gt;ᵒC</t>
    </r>
  </si>
  <si>
    <r>
      <t>V</t>
    </r>
    <r>
      <rPr>
        <b/>
        <vertAlign val="subscript"/>
        <sz val="11"/>
        <color theme="1"/>
        <rFont val="Calibri"/>
        <family val="2"/>
        <scheme val="minor"/>
      </rPr>
      <t>FS_DMM_&lt;X&gt;ᵒC</t>
    </r>
  </si>
  <si>
    <r>
      <t>V</t>
    </r>
    <r>
      <rPr>
        <b/>
        <vertAlign val="subscript"/>
        <sz val="11"/>
        <color theme="1"/>
        <rFont val="Calibri"/>
        <family val="2"/>
        <scheme val="minor"/>
      </rPr>
      <t xml:space="preserve">FS_AC_&lt;X&gt;°C </t>
    </r>
  </si>
  <si>
    <t>087108BA</t>
  </si>
  <si>
    <t>0870FFB5</t>
  </si>
  <si>
    <t>08711ED9</t>
  </si>
  <si>
    <t>08710C45</t>
  </si>
  <si>
    <t>0871107F</t>
  </si>
  <si>
    <t>087105CF</t>
  </si>
  <si>
    <t>08711564</t>
  </si>
  <si>
    <t>08710850</t>
  </si>
  <si>
    <t>087106B9</t>
  </si>
  <si>
    <t>087107CA</t>
  </si>
  <si>
    <t>0871140F</t>
  </si>
  <si>
    <t>08710C7F</t>
  </si>
  <si>
    <t>08712150</t>
  </si>
  <si>
    <t>08711909</t>
  </si>
  <si>
    <t>087111B2</t>
  </si>
  <si>
    <t>08710448</t>
  </si>
  <si>
    <t>08711049</t>
  </si>
  <si>
    <t>08711EC8</t>
  </si>
  <si>
    <t>08710D06</t>
  </si>
  <si>
    <t>08710788</t>
  </si>
  <si>
    <t>08711783</t>
  </si>
  <si>
    <t>0871117C</t>
  </si>
  <si>
    <t>0871158E</t>
  </si>
  <si>
    <t>087110E6</t>
  </si>
  <si>
    <t>0871245E</t>
  </si>
  <si>
    <t>08710860</t>
  </si>
  <si>
    <t>0871056C</t>
  </si>
  <si>
    <t>08710E13</t>
  </si>
  <si>
    <t>08711E40</t>
  </si>
  <si>
    <t>0871008C</t>
  </si>
  <si>
    <t>08710F1C</t>
  </si>
  <si>
    <t>08710B47</t>
  </si>
  <si>
    <t>F7915D79</t>
  </si>
  <si>
    <t>F7915B73</t>
  </si>
  <si>
    <t>F791502A</t>
  </si>
  <si>
    <t>F7916257</t>
  </si>
  <si>
    <t>F7916A00</t>
  </si>
  <si>
    <t>F79150F9</t>
  </si>
  <si>
    <t>F79166CA</t>
  </si>
  <si>
    <t>F7915C58</t>
  </si>
  <si>
    <t>F791625C</t>
  </si>
  <si>
    <t>F7915083</t>
  </si>
  <si>
    <t>F7915BBA</t>
  </si>
  <si>
    <t>F79152FF</t>
  </si>
  <si>
    <t>F7916024</t>
  </si>
  <si>
    <t>F791434F</t>
  </si>
  <si>
    <t>F7915655</t>
  </si>
  <si>
    <t>F7915307</t>
  </si>
  <si>
    <t>Noise vs. Temp (0 V Input)</t>
  </si>
  <si>
    <t>Noise vs. Temp (10 mV Input)</t>
  </si>
  <si>
    <t>00171DA6</t>
  </si>
  <si>
    <t>00172210</t>
  </si>
  <si>
    <t>001721EE</t>
  </si>
  <si>
    <t>00171CB7</t>
  </si>
  <si>
    <t>00171E5F</t>
  </si>
  <si>
    <t>001722C7</t>
  </si>
  <si>
    <t>00171E54</t>
  </si>
  <si>
    <t>00171E31</t>
  </si>
  <si>
    <t>00172114</t>
  </si>
  <si>
    <t>00172010</t>
  </si>
  <si>
    <t>00171ED5</t>
  </si>
  <si>
    <t>00171CB9</t>
  </si>
  <si>
    <t>0017201E</t>
  </si>
  <si>
    <t>00171FDC</t>
  </si>
  <si>
    <t>00171E46</t>
  </si>
  <si>
    <t>001720D0</t>
  </si>
  <si>
    <t>00172236</t>
  </si>
  <si>
    <t>00172294</t>
  </si>
  <si>
    <t>0017261B</t>
  </si>
  <si>
    <t>001720C9</t>
  </si>
  <si>
    <t>00171F55</t>
  </si>
  <si>
    <t>00172034</t>
  </si>
  <si>
    <t>00171EE3</t>
  </si>
  <si>
    <t>001721A1</t>
  </si>
  <si>
    <t>0017224F</t>
  </si>
  <si>
    <t>00172389</t>
  </si>
  <si>
    <t>0017232D</t>
  </si>
  <si>
    <t>001723CF</t>
  </si>
  <si>
    <t>0017250F</t>
  </si>
  <si>
    <t>00172097</t>
  </si>
  <si>
    <t>00172393</t>
  </si>
  <si>
    <t>00172364</t>
  </si>
  <si>
    <t>FFE88896</t>
  </si>
  <si>
    <t>FFE88C31</t>
  </si>
  <si>
    <t>FFE88933</t>
  </si>
  <si>
    <t>FFE8877A</t>
  </si>
  <si>
    <t>FFE883FE</t>
  </si>
  <si>
    <t>FFE884DA</t>
  </si>
  <si>
    <t>FFE8896B</t>
  </si>
  <si>
    <t>FFE8861D</t>
  </si>
  <si>
    <t>FFE88813</t>
  </si>
  <si>
    <t>FFE8854E</t>
  </si>
  <si>
    <t>FFE882CF</t>
  </si>
  <si>
    <t>FFE88633</t>
  </si>
  <si>
    <t>FFE887E8</t>
  </si>
  <si>
    <t>FFE88999</t>
  </si>
  <si>
    <t>FFE88C01</t>
  </si>
  <si>
    <t>FFE88939</t>
  </si>
  <si>
    <r>
      <t>Noise-Free Counts</t>
    </r>
    <r>
      <rPr>
        <b/>
        <vertAlign val="subscript"/>
        <sz val="11"/>
        <color theme="1"/>
        <rFont val="Calibri"/>
        <family val="2"/>
        <scheme val="minor"/>
      </rPr>
      <t>_DC</t>
    </r>
  </si>
  <si>
    <r>
      <t>V</t>
    </r>
    <r>
      <rPr>
        <b/>
        <vertAlign val="subscript"/>
        <sz val="11"/>
        <color theme="1"/>
        <rFont val="Calibri"/>
        <family val="2"/>
        <scheme val="minor"/>
      </rPr>
      <t>OS_DC_&lt;X&gt;°C</t>
    </r>
    <r>
      <rPr>
        <b/>
        <sz val="11"/>
        <color theme="1"/>
        <rFont val="Calibri"/>
        <family val="2"/>
        <scheme val="minor"/>
      </rPr>
      <t xml:space="preserve"> - V</t>
    </r>
    <r>
      <rPr>
        <b/>
        <vertAlign val="subscript"/>
        <sz val="11"/>
        <color theme="1"/>
        <rFont val="Calibri"/>
        <family val="2"/>
        <scheme val="minor"/>
      </rPr>
      <t>OS_DMM_&lt;X&gt;ᵒC</t>
    </r>
  </si>
  <si>
    <r>
      <t>V</t>
    </r>
    <r>
      <rPr>
        <b/>
        <vertAlign val="subscript"/>
        <sz val="11"/>
        <color theme="1"/>
        <rFont val="Calibri"/>
        <family val="2"/>
        <scheme val="minor"/>
      </rPr>
      <t>OS_AC_&lt;X&gt;°C</t>
    </r>
    <r>
      <rPr>
        <b/>
        <sz val="11"/>
        <color theme="1"/>
        <rFont val="Calibri"/>
        <family val="2"/>
        <scheme val="minor"/>
      </rPr>
      <t xml:space="preserve"> - V</t>
    </r>
    <r>
      <rPr>
        <b/>
        <vertAlign val="subscript"/>
        <sz val="11"/>
        <color theme="1"/>
        <rFont val="Calibri"/>
        <family val="2"/>
        <scheme val="minor"/>
      </rPr>
      <t>OS_DMM_&lt;X&gt;ᵒC</t>
    </r>
  </si>
  <si>
    <r>
      <t>Noise-Free Counts</t>
    </r>
    <r>
      <rPr>
        <b/>
        <vertAlign val="subscript"/>
        <sz val="11"/>
        <color theme="1"/>
        <rFont val="Calibri"/>
        <family val="2"/>
        <scheme val="minor"/>
      </rPr>
      <t>_AC</t>
    </r>
  </si>
  <si>
    <t>Full-Scale Load Cell Input:</t>
  </si>
  <si>
    <t>Error vs. Temperature Slope:</t>
  </si>
  <si>
    <t>Error vs. temperature with 0 V Input (SW1 &amp; SW4 Open)</t>
  </si>
  <si>
    <t>Error vs. temperature with 10 mV Input (SW1 &amp; SW4 Closed)</t>
  </si>
  <si>
    <t>Bridge measurment error vs. temperature with 0 V Input (SW1 &amp; SW4 Open)</t>
  </si>
  <si>
    <t>Bridge measurment error vs. temperature with 10 mV Input (SW1 &amp; SW4 Closed)</t>
  </si>
  <si>
    <r>
      <t>V</t>
    </r>
    <r>
      <rPr>
        <b/>
        <vertAlign val="subscript"/>
        <sz val="11"/>
        <color theme="1"/>
        <rFont val="Calibri"/>
        <family val="2"/>
        <scheme val="minor"/>
      </rPr>
      <t xml:space="preserve">OS_AC_&lt;X&gt;°C </t>
    </r>
    <r>
      <rPr>
        <b/>
        <sz val="11"/>
        <color theme="1"/>
        <rFont val="Calibri"/>
        <family val="2"/>
        <scheme val="minor"/>
      </rPr>
      <t>(Averaged)</t>
    </r>
  </si>
  <si>
    <r>
      <t>V</t>
    </r>
    <r>
      <rPr>
        <b/>
        <vertAlign val="subscript"/>
        <sz val="11"/>
        <color theme="1"/>
        <rFont val="Calibri"/>
        <family val="2"/>
        <scheme val="minor"/>
      </rPr>
      <t xml:space="preserve">FS_AC_-40°C </t>
    </r>
    <r>
      <rPr>
        <b/>
        <sz val="11"/>
        <color theme="1"/>
        <rFont val="Calibri"/>
        <family val="2"/>
        <scheme val="minor"/>
      </rPr>
      <t>(Averaged)</t>
    </r>
  </si>
  <si>
    <t>NOTE: The ac-excited bridge noise is calculated as an average of samples taken between positive and negative excitation voltage polarities. Without this averaging, noise performance is comparable to the dc-excited noise performance.</t>
  </si>
  <si>
    <t>NOTE: The large offset and gain coefficents mainly correct for the bridge's offset and gain error. The ADC offset and gain errors are included in these values; however, the bridge errors dominate.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</si>
</sst>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00000\ &quot;[V]&quot;"/>
    <numFmt numFmtId="165" formatCode="0\ &quot;ᵒC&quot;"/>
    <numFmt numFmtId="166" formatCode="0\ &quot;ᵒC (Cal-Temp)&quot;"/>
    <numFmt numFmtId="167" formatCode="0\ &quot;[nVpp]&quot;"/>
    <numFmt numFmtId="168" formatCode="0.00\ &quot;[nV]&quot;"/>
    <numFmt numFmtId="169" formatCode="0.00\ &quot;[V]&quot;"/>
    <numFmt numFmtId="170" formatCode="_(* #,##0_);_(* \(#,##0\);_(* &quot;-&quot;??_);_(@_)"/>
    <numFmt numFmtId="171" formatCode="0.00\ &quot;[nV/ᵒC]&quot;"/>
  </numFmts>
  <fonts count="9" x14ac:knownFonts="1">
    <font>
      <sz val="11"/>
      <color theme="1"/>
      <name val="Calibri"/>
      <family val="2"/>
      <scheme val="minor"/>
    </font>
    <font>
      <b/>
      <sz val="11"/>
      <color theme="1"/>
      <name val="Calibri"/>
      <family val="2"/>
      <scheme val="minor"/>
    </font>
    <font>
      <b/>
      <sz val="10"/>
      <color theme="1"/>
      <name val="Arial"/>
      <family val="2"/>
    </font>
    <font>
      <b/>
      <vertAlign val="subscript"/>
      <sz val="11"/>
      <color theme="1"/>
      <name val="Calibri"/>
      <family val="2"/>
      <scheme val="minor"/>
    </font>
    <font>
      <sz val="11"/>
      <color theme="1"/>
      <name val="Calibri"/>
      <family val="2"/>
    </font>
    <font>
      <i/>
      <sz val="10"/>
      <color theme="1"/>
      <name val="Arial"/>
      <family val="2"/>
    </font>
    <font>
      <vertAlign val="subscript"/>
      <sz val="11"/>
      <color theme="1"/>
      <name val="Calibri"/>
      <family val="2"/>
      <scheme val="minor"/>
    </font>
    <font>
      <sz val="11"/>
      <color theme="1"/>
      <name val="Calibri"/>
      <family val="2"/>
      <scheme val="minor"/>
    </font>
    <font>
      <b/>
      <i/>
      <sz val="11"/>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3" tint="0.39997558519241921"/>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7" fillId="0" borderId="0" applyFont="0" applyFill="0" applyBorder="0" applyAlignment="0" applyProtection="0"/>
  </cellStyleXfs>
  <cellXfs count="119">
    <xf numFmtId="0" fontId="0" fillId="0" borderId="0" xfId="0"/>
    <xf numFmtId="0" fontId="1" fillId="0" borderId="0" xfId="0" applyFont="1"/>
    <xf numFmtId="0" fontId="0" fillId="0" borderId="0" xfId="0" applyFill="1"/>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horizont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0" fillId="0" borderId="8" xfId="0" applyFont="1" applyBorder="1" applyAlignment="1">
      <alignment horizontal="center"/>
    </xf>
    <xf numFmtId="0" fontId="0" fillId="0" borderId="11" xfId="0" applyFont="1" applyBorder="1" applyAlignment="1">
      <alignment horizontal="center"/>
    </xf>
    <xf numFmtId="0" fontId="0" fillId="0" borderId="5" xfId="0" applyFont="1" applyBorder="1" applyAlignment="1">
      <alignment horizontal="center"/>
    </xf>
    <xf numFmtId="0" fontId="0" fillId="0" borderId="5" xfId="0" applyBorder="1"/>
    <xf numFmtId="0" fontId="0" fillId="0" borderId="2" xfId="0" applyFont="1" applyBorder="1" applyAlignment="1">
      <alignment horizontal="center"/>
    </xf>
    <xf numFmtId="0" fontId="2" fillId="0" borderId="2" xfId="0" applyFont="1" applyFill="1" applyBorder="1" applyAlignment="1">
      <alignment horizontal="left"/>
    </xf>
    <xf numFmtId="0" fontId="5" fillId="0" borderId="2" xfId="0" applyFont="1" applyFill="1" applyBorder="1" applyAlignment="1">
      <alignment horizontal="left"/>
    </xf>
    <xf numFmtId="0" fontId="0" fillId="0" borderId="0" xfId="0" applyFont="1" applyBorder="1" applyAlignment="1">
      <alignment horizontal="center"/>
    </xf>
    <xf numFmtId="0" fontId="0" fillId="0" borderId="0" xfId="0" applyBorder="1"/>
    <xf numFmtId="0" fontId="0" fillId="0" borderId="8" xfId="0" applyBorder="1"/>
    <xf numFmtId="0" fontId="0" fillId="0" borderId="9" xfId="0" applyBorder="1"/>
    <xf numFmtId="0" fontId="0" fillId="0" borderId="6" xfId="0" applyBorder="1"/>
    <xf numFmtId="0" fontId="1" fillId="4" borderId="6" xfId="0" applyFont="1" applyFill="1" applyBorder="1" applyAlignment="1">
      <alignment horizontal="center"/>
    </xf>
    <xf numFmtId="0" fontId="1" fillId="4" borderId="3" xfId="0" applyFont="1" applyFill="1" applyBorder="1" applyAlignment="1">
      <alignment horizontal="center"/>
    </xf>
    <xf numFmtId="0" fontId="0" fillId="0" borderId="10" xfId="0" applyFont="1" applyBorder="1" applyAlignment="1">
      <alignment horizontal="right"/>
    </xf>
    <xf numFmtId="0" fontId="0" fillId="0" borderId="0" xfId="0" applyFont="1" applyBorder="1" applyAlignment="1">
      <alignment horizontal="right"/>
    </xf>
    <xf numFmtId="0" fontId="2" fillId="0" borderId="0" xfId="0" applyFont="1" applyFill="1" applyBorder="1" applyAlignment="1">
      <alignment horizontal="left"/>
    </xf>
    <xf numFmtId="0" fontId="5" fillId="0" borderId="0" xfId="0" applyFont="1" applyFill="1" applyBorder="1" applyAlignment="1">
      <alignment horizontal="left"/>
    </xf>
    <xf numFmtId="0" fontId="0" fillId="0" borderId="6" xfId="0" applyFont="1" applyBorder="1" applyAlignment="1">
      <alignment horizontal="center"/>
    </xf>
    <xf numFmtId="0" fontId="0" fillId="0" borderId="8" xfId="0" applyBorder="1" applyAlignment="1"/>
    <xf numFmtId="0" fontId="0" fillId="0" borderId="5" xfId="0" applyBorder="1" applyAlignment="1"/>
    <xf numFmtId="0" fontId="1" fillId="4" borderId="9" xfId="0" applyFont="1" applyFill="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1" fillId="4" borderId="3" xfId="0" applyFont="1" applyFill="1" applyBorder="1" applyAlignment="1">
      <alignment horizontal="center"/>
    </xf>
    <xf numFmtId="0" fontId="0" fillId="7" borderId="2" xfId="0" applyFill="1" applyBorder="1" applyAlignment="1">
      <alignment horizontal="center"/>
    </xf>
    <xf numFmtId="0" fontId="0" fillId="7" borderId="8" xfId="0" applyFont="1" applyFill="1" applyBorder="1" applyAlignment="1">
      <alignment horizontal="center"/>
    </xf>
    <xf numFmtId="0" fontId="0" fillId="7" borderId="9" xfId="0" applyFont="1" applyFill="1" applyBorder="1" applyAlignment="1">
      <alignment horizontal="center"/>
    </xf>
    <xf numFmtId="0" fontId="0" fillId="7" borderId="0" xfId="0" applyFont="1" applyFill="1" applyBorder="1" applyAlignment="1">
      <alignment horizontal="center"/>
    </xf>
    <xf numFmtId="0" fontId="0" fillId="7" borderId="11" xfId="0" applyFont="1" applyFill="1" applyBorder="1" applyAlignment="1">
      <alignment horizontal="center"/>
    </xf>
    <xf numFmtId="0" fontId="0" fillId="7" borderId="8" xfId="0" applyFill="1" applyBorder="1"/>
    <xf numFmtId="0" fontId="0" fillId="7" borderId="5" xfId="0" applyFill="1" applyBorder="1"/>
    <xf numFmtId="11" fontId="0" fillId="7" borderId="8" xfId="0" applyNumberFormat="1" applyFill="1" applyBorder="1"/>
    <xf numFmtId="11" fontId="0" fillId="7" borderId="5" xfId="0" applyNumberFormat="1" applyFill="1" applyBorder="1"/>
    <xf numFmtId="0" fontId="0" fillId="8" borderId="0" xfId="0" applyFill="1" applyBorder="1"/>
    <xf numFmtId="0" fontId="0" fillId="8" borderId="0" xfId="0" applyFont="1" applyFill="1" applyBorder="1" applyAlignment="1">
      <alignment horizontal="center"/>
    </xf>
    <xf numFmtId="169" fontId="1" fillId="10" borderId="12" xfId="0" applyNumberFormat="1" applyFont="1" applyFill="1" applyBorder="1" applyAlignment="1">
      <alignment horizontal="center"/>
    </xf>
    <xf numFmtId="165" fontId="1" fillId="0" borderId="0" xfId="0" quotePrefix="1" applyNumberFormat="1" applyFont="1" applyFill="1" applyBorder="1" applyAlignment="1">
      <alignment horizontal="center"/>
    </xf>
    <xf numFmtId="164" fontId="1" fillId="0" borderId="0" xfId="0" applyNumberFormat="1" applyFont="1" applyFill="1" applyBorder="1" applyAlignment="1">
      <alignment horizontal="center"/>
    </xf>
    <xf numFmtId="164" fontId="1" fillId="5" borderId="1" xfId="0" applyNumberFormat="1" applyFont="1" applyFill="1" applyBorder="1" applyAlignment="1">
      <alignment horizontal="center"/>
    </xf>
    <xf numFmtId="164" fontId="1" fillId="5" borderId="2" xfId="0" applyNumberFormat="1" applyFont="1" applyFill="1" applyBorder="1" applyAlignment="1">
      <alignment horizontal="center"/>
    </xf>
    <xf numFmtId="164" fontId="1" fillId="5" borderId="3" xfId="0" applyNumberFormat="1" applyFont="1" applyFill="1" applyBorder="1" applyAlignment="1">
      <alignment horizontal="right"/>
    </xf>
    <xf numFmtId="0" fontId="0" fillId="0" borderId="0" xfId="0" applyFill="1" applyBorder="1"/>
    <xf numFmtId="167" fontId="1" fillId="0" borderId="0" xfId="0" applyNumberFormat="1" applyFont="1" applyFill="1" applyBorder="1" applyAlignment="1"/>
    <xf numFmtId="0" fontId="8" fillId="0" borderId="0" xfId="0" applyFont="1" applyAlignment="1">
      <alignment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8" fillId="0" borderId="0" xfId="0" applyFont="1" applyAlignment="1">
      <alignment horizontal="left" wrapText="1"/>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167" fontId="1" fillId="4" borderId="1" xfId="0" applyNumberFormat="1" applyFont="1" applyFill="1" applyBorder="1" applyAlignment="1">
      <alignment horizontal="center"/>
    </xf>
    <xf numFmtId="167" fontId="1" fillId="4" borderId="2" xfId="0" applyNumberFormat="1" applyFont="1" applyFill="1" applyBorder="1" applyAlignment="1">
      <alignment horizontal="center"/>
    </xf>
    <xf numFmtId="167" fontId="1" fillId="4" borderId="3" xfId="0" applyNumberFormat="1" applyFont="1" applyFill="1" applyBorder="1" applyAlignment="1">
      <alignment horizontal="center"/>
    </xf>
    <xf numFmtId="170" fontId="1" fillId="6" borderId="1" xfId="1" applyNumberFormat="1" applyFont="1" applyFill="1" applyBorder="1" applyAlignment="1">
      <alignment horizontal="center"/>
    </xf>
    <xf numFmtId="170" fontId="1" fillId="6" borderId="3" xfId="1" applyNumberFormat="1" applyFont="1" applyFill="1" applyBorder="1" applyAlignment="1">
      <alignment horizontal="center"/>
    </xf>
    <xf numFmtId="0" fontId="1" fillId="9" borderId="1" xfId="0" applyFont="1" applyFill="1" applyBorder="1" applyAlignment="1">
      <alignment horizontal="center"/>
    </xf>
    <xf numFmtId="0" fontId="1" fillId="9" borderId="2" xfId="0" applyFont="1" applyFill="1" applyBorder="1" applyAlignment="1">
      <alignment horizontal="center"/>
    </xf>
    <xf numFmtId="0" fontId="1" fillId="9" borderId="3" xfId="0" applyFont="1" applyFill="1" applyBorder="1" applyAlignment="1">
      <alignment horizontal="center"/>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165" fontId="1" fillId="5" borderId="1" xfId="0" quotePrefix="1" applyNumberFormat="1" applyFont="1" applyFill="1" applyBorder="1" applyAlignment="1">
      <alignment horizontal="center"/>
    </xf>
    <xf numFmtId="165" fontId="1" fillId="5" borderId="3" xfId="0" quotePrefix="1" applyNumberFormat="1" applyFont="1" applyFill="1" applyBorder="1" applyAlignment="1">
      <alignment horizontal="center"/>
    </xf>
    <xf numFmtId="164" fontId="1" fillId="4" borderId="1" xfId="0" applyNumberFormat="1" applyFont="1" applyFill="1" applyBorder="1" applyAlignment="1">
      <alignment horizontal="center"/>
    </xf>
    <xf numFmtId="164" fontId="1" fillId="4" borderId="3" xfId="0" applyNumberFormat="1" applyFont="1" applyFill="1" applyBorder="1" applyAlignment="1">
      <alignment horizontal="center"/>
    </xf>
    <xf numFmtId="168" fontId="0" fillId="6" borderId="1" xfId="0" applyNumberFormat="1" applyFill="1" applyBorder="1" applyAlignment="1">
      <alignment horizontal="center"/>
    </xf>
    <xf numFmtId="168" fontId="0" fillId="6" borderId="2" xfId="0" applyNumberFormat="1" applyFill="1" applyBorder="1" applyAlignment="1">
      <alignment horizontal="center"/>
    </xf>
    <xf numFmtId="168" fontId="0" fillId="6" borderId="3" xfId="0" applyNumberFormat="1" applyFill="1" applyBorder="1" applyAlignment="1">
      <alignment horizontal="center"/>
    </xf>
    <xf numFmtId="0" fontId="1" fillId="5" borderId="1" xfId="0" applyFont="1" applyFill="1" applyBorder="1" applyAlignment="1">
      <alignment horizontal="center"/>
    </xf>
    <xf numFmtId="0" fontId="1" fillId="5" borderId="3" xfId="0" applyFont="1" applyFill="1" applyBorder="1" applyAlignment="1">
      <alignment horizontal="center"/>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2" borderId="3" xfId="0" applyFont="1" applyFill="1" applyBorder="1" applyAlignment="1">
      <alignment horizontal="center"/>
    </xf>
    <xf numFmtId="166" fontId="1" fillId="5" borderId="1" xfId="0" quotePrefix="1" applyNumberFormat="1" applyFont="1" applyFill="1" applyBorder="1" applyAlignment="1">
      <alignment horizontal="center"/>
    </xf>
    <xf numFmtId="166" fontId="1" fillId="5" borderId="3" xfId="0" quotePrefix="1" applyNumberFormat="1"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171" fontId="1" fillId="5" borderId="1" xfId="0" applyNumberFormat="1" applyFont="1" applyFill="1" applyBorder="1" applyAlignment="1">
      <alignment horizontal="center"/>
    </xf>
    <xf numFmtId="171" fontId="1" fillId="5" borderId="2" xfId="0" applyNumberFormat="1" applyFont="1" applyFill="1" applyBorder="1" applyAlignment="1">
      <alignment horizontal="center"/>
    </xf>
    <xf numFmtId="171" fontId="1" fillId="5" borderId="3" xfId="0" applyNumberFormat="1" applyFont="1" applyFill="1" applyBorder="1" applyAlignment="1">
      <alignment horizontal="center"/>
    </xf>
    <xf numFmtId="164" fontId="0" fillId="0" borderId="0" xfId="0" applyNumberFormat="1"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right"/>
    </xf>
    <xf numFmtId="0" fontId="0" fillId="0" borderId="0" xfId="0" applyFont="1" applyBorder="1" applyAlignment="1">
      <alignment horizontal="right"/>
    </xf>
    <xf numFmtId="0" fontId="1" fillId="0" borderId="7" xfId="0" applyFont="1" applyBorder="1" applyAlignment="1">
      <alignment horizontal="right"/>
    </xf>
    <xf numFmtId="0" fontId="1" fillId="0" borderId="8" xfId="0" applyFont="1" applyBorder="1" applyAlignment="1">
      <alignment horizontal="right"/>
    </xf>
    <xf numFmtId="0" fontId="4" fillId="0" borderId="8" xfId="0" applyFont="1" applyBorder="1" applyAlignment="1">
      <alignment horizontal="center"/>
    </xf>
    <xf numFmtId="0" fontId="1" fillId="0" borderId="4" xfId="0" applyFont="1" applyBorder="1" applyAlignment="1">
      <alignment horizontal="right"/>
    </xf>
    <xf numFmtId="0" fontId="1" fillId="0" borderId="5" xfId="0" applyFont="1" applyBorder="1" applyAlignment="1">
      <alignment horizontal="right"/>
    </xf>
    <xf numFmtId="0" fontId="2" fillId="3" borderId="1" xfId="0" applyFont="1" applyFill="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left"/>
    </xf>
    <xf numFmtId="0" fontId="0" fillId="0" borderId="7" xfId="0" applyFont="1" applyBorder="1" applyAlignment="1">
      <alignment horizontal="right"/>
    </xf>
    <xf numFmtId="0" fontId="0" fillId="0" borderId="8" xfId="0" applyFont="1" applyBorder="1" applyAlignment="1">
      <alignment horizontal="right"/>
    </xf>
    <xf numFmtId="0" fontId="0" fillId="0" borderId="4" xfId="0" applyFont="1" applyBorder="1" applyAlignment="1">
      <alignment horizontal="right"/>
    </xf>
    <xf numFmtId="0" fontId="0" fillId="0" borderId="5" xfId="0" applyFont="1" applyBorder="1" applyAlignment="1">
      <alignment horizontal="right"/>
    </xf>
    <xf numFmtId="164" fontId="0" fillId="0" borderId="5" xfId="0" applyNumberFormat="1" applyFont="1" applyBorder="1" applyAlignment="1">
      <alignment horizontal="center"/>
    </xf>
    <xf numFmtId="0" fontId="0" fillId="0" borderId="5" xfId="0" applyFont="1" applyBorder="1" applyAlignment="1">
      <alignment horizont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8" xfId="0" applyBorder="1" applyAlignment="1">
      <alignment horizontal="center"/>
    </xf>
    <xf numFmtId="0" fontId="0" fillId="0" borderId="5" xfId="0" applyBorder="1" applyAlignment="1">
      <alignment horizontal="center"/>
    </xf>
    <xf numFmtId="0" fontId="0" fillId="0" borderId="1" xfId="0" applyFont="1" applyBorder="1" applyAlignment="1">
      <alignment horizontal="right"/>
    </xf>
    <xf numFmtId="0" fontId="0" fillId="0" borderId="2" xfId="0" applyFont="1" applyBorder="1" applyAlignment="1">
      <alignment horizontal="right"/>
    </xf>
    <xf numFmtId="0" fontId="8" fillId="0" borderId="0"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Error vs. Temperature (10 mV Input) </a:t>
            </a:r>
            <a:endParaRPr lang="en-US">
              <a:effectLst/>
            </a:endParaRPr>
          </a:p>
        </c:rich>
      </c:tx>
      <c:layout>
        <c:manualLayout>
          <c:xMode val="edge"/>
          <c:yMode val="edge"/>
          <c:x val="0.30549523838553044"/>
          <c:y val="4.3636416143019281E-2"/>
        </c:manualLayout>
      </c:layout>
      <c:overlay val="0"/>
    </c:title>
    <c:autoTitleDeleted val="0"/>
    <c:plotArea>
      <c:layout/>
      <c:scatterChart>
        <c:scatterStyle val="lineMarker"/>
        <c:varyColors val="0"/>
        <c:ser>
          <c:idx val="0"/>
          <c:order val="0"/>
          <c:tx>
            <c:v>DC Excitation</c:v>
          </c:tx>
          <c:xVal>
            <c:numRef>
              <c:f>'Summary of Results'!$B$25:$B$32</c:f>
              <c:numCache>
                <c:formatCode>0\ "ᵒC"</c:formatCode>
                <c:ptCount val="8"/>
                <c:pt idx="0">
                  <c:v>-40</c:v>
                </c:pt>
                <c:pt idx="1">
                  <c:v>-20</c:v>
                </c:pt>
                <c:pt idx="2">
                  <c:v>0</c:v>
                </c:pt>
                <c:pt idx="3" formatCode="0\ &quot;ᵒC (Cal-Temp)&quot;">
                  <c:v>25</c:v>
                </c:pt>
                <c:pt idx="4">
                  <c:v>40</c:v>
                </c:pt>
                <c:pt idx="5">
                  <c:v>80</c:v>
                </c:pt>
                <c:pt idx="6">
                  <c:v>100</c:v>
                </c:pt>
                <c:pt idx="7">
                  <c:v>125</c:v>
                </c:pt>
              </c:numCache>
            </c:numRef>
          </c:xVal>
          <c:yVal>
            <c:numRef>
              <c:f>'Summary of Results'!$J$25:$J$32</c:f>
              <c:numCache>
                <c:formatCode>0.00\ "[nV]"</c:formatCode>
                <c:ptCount val="8"/>
                <c:pt idx="0">
                  <c:v>-1993.8227629086314</c:v>
                </c:pt>
                <c:pt idx="1">
                  <c:v>-1097.2765032563059</c:v>
                </c:pt>
                <c:pt idx="2">
                  <c:v>-1107.071907572102</c:v>
                </c:pt>
                <c:pt idx="3">
                  <c:v>0</c:v>
                </c:pt>
                <c:pt idx="4">
                  <c:v>1084.840113216995</c:v>
                </c:pt>
                <c:pt idx="5">
                  <c:v>3464.316002619802</c:v>
                </c:pt>
                <c:pt idx="6">
                  <c:v>4737.8544131664039</c:v>
                </c:pt>
                <c:pt idx="7">
                  <c:v>7268.1412515082648</c:v>
                </c:pt>
              </c:numCache>
            </c:numRef>
          </c:yVal>
          <c:smooth val="0"/>
        </c:ser>
        <c:ser>
          <c:idx val="1"/>
          <c:order val="1"/>
          <c:tx>
            <c:v>AC Excitation</c:v>
          </c:tx>
          <c:xVal>
            <c:numRef>
              <c:f>'Summary of Results'!$B$25:$B$32</c:f>
              <c:numCache>
                <c:formatCode>0\ "ᵒC"</c:formatCode>
                <c:ptCount val="8"/>
                <c:pt idx="0">
                  <c:v>-40</c:v>
                </c:pt>
                <c:pt idx="1">
                  <c:v>-20</c:v>
                </c:pt>
                <c:pt idx="2">
                  <c:v>0</c:v>
                </c:pt>
                <c:pt idx="3" formatCode="0\ &quot;ᵒC (Cal-Temp)&quot;">
                  <c:v>25</c:v>
                </c:pt>
                <c:pt idx="4">
                  <c:v>40</c:v>
                </c:pt>
                <c:pt idx="5">
                  <c:v>80</c:v>
                </c:pt>
                <c:pt idx="6">
                  <c:v>100</c:v>
                </c:pt>
                <c:pt idx="7">
                  <c:v>125</c:v>
                </c:pt>
              </c:numCache>
            </c:numRef>
          </c:xVal>
          <c:yVal>
            <c:numRef>
              <c:f>'Summary of Results'!$M$25:$M$32</c:f>
              <c:numCache>
                <c:formatCode>0.00\ "[nV]"</c:formatCode>
                <c:ptCount val="8"/>
                <c:pt idx="0">
                  <c:v>-644.11252772428315</c:v>
                </c:pt>
                <c:pt idx="1">
                  <c:v>-269.2133348955461</c:v>
                </c:pt>
                <c:pt idx="2">
                  <c:v>-189.48720089187466</c:v>
                </c:pt>
                <c:pt idx="3">
                  <c:v>0</c:v>
                </c:pt>
                <c:pt idx="4">
                  <c:v>95.196553789173024</c:v>
                </c:pt>
                <c:pt idx="5">
                  <c:v>380.43651456529102</c:v>
                </c:pt>
                <c:pt idx="6">
                  <c:v>388.41481485828166</c:v>
                </c:pt>
                <c:pt idx="7">
                  <c:v>868.78479809392172</c:v>
                </c:pt>
              </c:numCache>
            </c:numRef>
          </c:yVal>
          <c:smooth val="0"/>
        </c:ser>
        <c:dLbls>
          <c:showLegendKey val="0"/>
          <c:showVal val="0"/>
          <c:showCatName val="0"/>
          <c:showSerName val="0"/>
          <c:showPercent val="0"/>
          <c:showBubbleSize val="0"/>
        </c:dLbls>
        <c:axId val="125856768"/>
        <c:axId val="125858944"/>
      </c:scatterChart>
      <c:valAx>
        <c:axId val="125856768"/>
        <c:scaling>
          <c:orientation val="minMax"/>
          <c:max val="125"/>
          <c:min val="-50"/>
        </c:scaling>
        <c:delete val="0"/>
        <c:axPos val="b"/>
        <c:majorGridlines/>
        <c:minorGridlines/>
        <c:title>
          <c:tx>
            <c:rich>
              <a:bodyPr/>
              <a:lstStyle/>
              <a:p>
                <a:pPr>
                  <a:defRPr/>
                </a:pPr>
                <a:r>
                  <a:rPr lang="en-US"/>
                  <a:t>Temperature (ᵒC)</a:t>
                </a:r>
              </a:p>
            </c:rich>
          </c:tx>
          <c:layout/>
          <c:overlay val="0"/>
        </c:title>
        <c:numFmt formatCode="General" sourceLinked="0"/>
        <c:majorTickMark val="out"/>
        <c:minorTickMark val="none"/>
        <c:tickLblPos val="low"/>
        <c:spPr>
          <a:ln w="25400">
            <a:solidFill>
              <a:schemeClr val="tx1"/>
            </a:solidFill>
          </a:ln>
        </c:spPr>
        <c:txPr>
          <a:bodyPr/>
          <a:lstStyle/>
          <a:p>
            <a:pPr>
              <a:defRPr b="1"/>
            </a:pPr>
            <a:endParaRPr lang="en-US"/>
          </a:p>
        </c:txPr>
        <c:crossAx val="125858944"/>
        <c:crosses val="autoZero"/>
        <c:crossBetween val="midCat"/>
        <c:majorUnit val="25"/>
        <c:minorUnit val="5"/>
      </c:valAx>
      <c:valAx>
        <c:axId val="125858944"/>
        <c:scaling>
          <c:orientation val="minMax"/>
        </c:scaling>
        <c:delete val="0"/>
        <c:axPos val="l"/>
        <c:majorGridlines/>
        <c:title>
          <c:tx>
            <c:rich>
              <a:bodyPr rot="-5400000" vert="horz"/>
              <a:lstStyle/>
              <a:p>
                <a:pPr>
                  <a:defRPr/>
                </a:pPr>
                <a:r>
                  <a:rPr lang="en-US"/>
                  <a:t>Error (nV)</a:t>
                </a:r>
              </a:p>
            </c:rich>
          </c:tx>
          <c:layout/>
          <c:overlay val="0"/>
        </c:title>
        <c:numFmt formatCode="General" sourceLinked="0"/>
        <c:majorTickMark val="out"/>
        <c:minorTickMark val="none"/>
        <c:tickLblPos val="nextTo"/>
        <c:spPr>
          <a:ln w="25400">
            <a:solidFill>
              <a:schemeClr val="tx1"/>
            </a:solidFill>
          </a:ln>
        </c:spPr>
        <c:txPr>
          <a:bodyPr/>
          <a:lstStyle/>
          <a:p>
            <a:pPr>
              <a:defRPr b="1"/>
            </a:pPr>
            <a:endParaRPr lang="en-US"/>
          </a:p>
        </c:txPr>
        <c:crossAx val="125856768"/>
        <c:crossesAt val="-100"/>
        <c:crossBetween val="midCat"/>
        <c:majorUnit val="1000"/>
        <c:minorUnit val="500"/>
      </c:valAx>
      <c:spPr>
        <a:ln>
          <a:noFill/>
        </a:ln>
      </c:spPr>
    </c:plotArea>
    <c:legend>
      <c:legendPos val="l"/>
      <c:layout>
        <c:manualLayout>
          <c:xMode val="edge"/>
          <c:yMode val="edge"/>
          <c:x val="0.14201965739700176"/>
          <c:y val="0.22288436262326153"/>
          <c:w val="0.19001178424125556"/>
          <c:h val="0.1753494631352899"/>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Error vs. Temperature (0 V Input) </a:t>
            </a:r>
          </a:p>
        </c:rich>
      </c:tx>
      <c:layout>
        <c:manualLayout>
          <c:xMode val="edge"/>
          <c:yMode val="edge"/>
          <c:x val="0.31180672987214014"/>
          <c:y val="4.3636197081225299E-2"/>
        </c:manualLayout>
      </c:layout>
      <c:overlay val="0"/>
    </c:title>
    <c:autoTitleDeleted val="0"/>
    <c:plotArea>
      <c:layout/>
      <c:scatterChart>
        <c:scatterStyle val="lineMarker"/>
        <c:varyColors val="0"/>
        <c:ser>
          <c:idx val="0"/>
          <c:order val="0"/>
          <c:tx>
            <c:v>DC Excitation</c:v>
          </c:tx>
          <c:xVal>
            <c:numRef>
              <c:f>'Summary of Results'!$B$13:$B$20</c:f>
              <c:numCache>
                <c:formatCode>0\ "ᵒC"</c:formatCode>
                <c:ptCount val="8"/>
                <c:pt idx="0">
                  <c:v>-40</c:v>
                </c:pt>
                <c:pt idx="1">
                  <c:v>-20</c:v>
                </c:pt>
                <c:pt idx="2">
                  <c:v>0</c:v>
                </c:pt>
                <c:pt idx="3" formatCode="0\ &quot;ᵒC (Cal-Temp)&quot;">
                  <c:v>25</c:v>
                </c:pt>
                <c:pt idx="4">
                  <c:v>40</c:v>
                </c:pt>
                <c:pt idx="5">
                  <c:v>80</c:v>
                </c:pt>
                <c:pt idx="6">
                  <c:v>100</c:v>
                </c:pt>
                <c:pt idx="7">
                  <c:v>125</c:v>
                </c:pt>
              </c:numCache>
            </c:numRef>
          </c:xVal>
          <c:yVal>
            <c:numRef>
              <c:f>'Summary of Results'!$J$13:$J$20</c:f>
              <c:numCache>
                <c:formatCode>0.00\ "[nV]"</c:formatCode>
                <c:ptCount val="8"/>
                <c:pt idx="0">
                  <c:v>1004.6238738275777</c:v>
                </c:pt>
                <c:pt idx="1">
                  <c:v>1052.8253527861457</c:v>
                </c:pt>
                <c:pt idx="2">
                  <c:v>-80.138190069101086</c:v>
                </c:pt>
                <c:pt idx="3">
                  <c:v>0</c:v>
                </c:pt>
                <c:pt idx="4">
                  <c:v>970.04964291464262</c:v>
                </c:pt>
                <c:pt idx="5">
                  <c:v>3351.9199385528814</c:v>
                </c:pt>
                <c:pt idx="6">
                  <c:v>4471.9580305807076</c:v>
                </c:pt>
                <c:pt idx="7">
                  <c:v>7178.5558457269944</c:v>
                </c:pt>
              </c:numCache>
            </c:numRef>
          </c:yVal>
          <c:smooth val="0"/>
        </c:ser>
        <c:ser>
          <c:idx val="1"/>
          <c:order val="1"/>
          <c:tx>
            <c:v>AC Excitation</c:v>
          </c:tx>
          <c:xVal>
            <c:numRef>
              <c:f>'Summary of Results'!$B$13:$B$20</c:f>
              <c:numCache>
                <c:formatCode>0\ "ᵒC"</c:formatCode>
                <c:ptCount val="8"/>
                <c:pt idx="0">
                  <c:v>-40</c:v>
                </c:pt>
                <c:pt idx="1">
                  <c:v>-20</c:v>
                </c:pt>
                <c:pt idx="2">
                  <c:v>0</c:v>
                </c:pt>
                <c:pt idx="3" formatCode="0\ &quot;ᵒC (Cal-Temp)&quot;">
                  <c:v>25</c:v>
                </c:pt>
                <c:pt idx="4">
                  <c:v>40</c:v>
                </c:pt>
                <c:pt idx="5">
                  <c:v>80</c:v>
                </c:pt>
                <c:pt idx="6">
                  <c:v>100</c:v>
                </c:pt>
                <c:pt idx="7">
                  <c:v>125</c:v>
                </c:pt>
              </c:numCache>
            </c:numRef>
          </c:xVal>
          <c:yVal>
            <c:numRef>
              <c:f>'Summary of Results'!$M$13:$M$20</c:f>
              <c:numCache>
                <c:formatCode>0.00\ "[nV]"</c:formatCode>
                <c:ptCount val="8"/>
                <c:pt idx="0">
                  <c:v>207.26517921848844</c:v>
                </c:pt>
                <c:pt idx="1">
                  <c:v>394.06696702483106</c:v>
                </c:pt>
                <c:pt idx="2">
                  <c:v>484.51119894534759</c:v>
                </c:pt>
                <c:pt idx="3">
                  <c:v>0</c:v>
                </c:pt>
                <c:pt idx="4">
                  <c:v>245.82153380479261</c:v>
                </c:pt>
                <c:pt idx="5">
                  <c:v>-497.73101631480165</c:v>
                </c:pt>
                <c:pt idx="6">
                  <c:v>-608.42179267934773</c:v>
                </c:pt>
                <c:pt idx="7">
                  <c:v>-785.20995314170489</c:v>
                </c:pt>
              </c:numCache>
            </c:numRef>
          </c:yVal>
          <c:smooth val="0"/>
        </c:ser>
        <c:dLbls>
          <c:showLegendKey val="0"/>
          <c:showVal val="0"/>
          <c:showCatName val="0"/>
          <c:showSerName val="0"/>
          <c:showPercent val="0"/>
          <c:showBubbleSize val="0"/>
        </c:dLbls>
        <c:axId val="125880576"/>
        <c:axId val="127549824"/>
      </c:scatterChart>
      <c:valAx>
        <c:axId val="125880576"/>
        <c:scaling>
          <c:orientation val="minMax"/>
          <c:max val="125"/>
          <c:min val="-50"/>
        </c:scaling>
        <c:delete val="0"/>
        <c:axPos val="b"/>
        <c:majorGridlines/>
        <c:minorGridlines/>
        <c:title>
          <c:tx>
            <c:rich>
              <a:bodyPr/>
              <a:lstStyle/>
              <a:p>
                <a:pPr>
                  <a:defRPr/>
                </a:pPr>
                <a:r>
                  <a:rPr lang="en-US"/>
                  <a:t>Temperature (ᵒC)</a:t>
                </a:r>
              </a:p>
            </c:rich>
          </c:tx>
          <c:layout/>
          <c:overlay val="0"/>
        </c:title>
        <c:numFmt formatCode="General" sourceLinked="0"/>
        <c:majorTickMark val="out"/>
        <c:minorTickMark val="none"/>
        <c:tickLblPos val="low"/>
        <c:spPr>
          <a:ln w="25400">
            <a:solidFill>
              <a:schemeClr val="tx1"/>
            </a:solidFill>
          </a:ln>
        </c:spPr>
        <c:txPr>
          <a:bodyPr/>
          <a:lstStyle/>
          <a:p>
            <a:pPr>
              <a:defRPr b="1"/>
            </a:pPr>
            <a:endParaRPr lang="en-US"/>
          </a:p>
        </c:txPr>
        <c:crossAx val="127549824"/>
        <c:crossesAt val="0"/>
        <c:crossBetween val="midCat"/>
        <c:majorUnit val="25"/>
        <c:minorUnit val="5"/>
      </c:valAx>
      <c:valAx>
        <c:axId val="127549824"/>
        <c:scaling>
          <c:orientation val="minMax"/>
        </c:scaling>
        <c:delete val="0"/>
        <c:axPos val="l"/>
        <c:majorGridlines/>
        <c:title>
          <c:tx>
            <c:rich>
              <a:bodyPr rot="-5400000" vert="horz"/>
              <a:lstStyle/>
              <a:p>
                <a:pPr>
                  <a:defRPr/>
                </a:pPr>
                <a:r>
                  <a:rPr lang="en-US"/>
                  <a:t>Error (nV)</a:t>
                </a:r>
              </a:p>
            </c:rich>
          </c:tx>
          <c:layout/>
          <c:overlay val="0"/>
        </c:title>
        <c:numFmt formatCode="General" sourceLinked="0"/>
        <c:majorTickMark val="out"/>
        <c:minorTickMark val="none"/>
        <c:tickLblPos val="nextTo"/>
        <c:spPr>
          <a:ln w="25400">
            <a:solidFill>
              <a:schemeClr val="tx1"/>
            </a:solidFill>
          </a:ln>
        </c:spPr>
        <c:txPr>
          <a:bodyPr/>
          <a:lstStyle/>
          <a:p>
            <a:pPr>
              <a:defRPr b="1"/>
            </a:pPr>
            <a:endParaRPr lang="en-US"/>
          </a:p>
        </c:txPr>
        <c:crossAx val="125880576"/>
        <c:crossesAt val="-100"/>
        <c:crossBetween val="midCat"/>
      </c:valAx>
      <c:spPr>
        <a:ln>
          <a:noFill/>
        </a:ln>
      </c:spPr>
    </c:plotArea>
    <c:legend>
      <c:legendPos val="l"/>
      <c:layout>
        <c:manualLayout>
          <c:xMode val="edge"/>
          <c:yMode val="edge"/>
          <c:x val="0.18001814926528278"/>
          <c:y val="0.25468914305125889"/>
          <c:w val="0.19001178424125556"/>
          <c:h val="0.1753494631352899"/>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Noise vs. Temperature (0</a:t>
            </a:r>
            <a:r>
              <a:rPr lang="en-US" baseline="0"/>
              <a:t> V Input)</a:t>
            </a:r>
            <a:endParaRPr lang="en-US"/>
          </a:p>
        </c:rich>
      </c:tx>
      <c:layout>
        <c:manualLayout>
          <c:xMode val="edge"/>
          <c:yMode val="edge"/>
          <c:x val="0.22423451590800311"/>
          <c:y val="4.845614696878215E-2"/>
        </c:manualLayout>
      </c:layout>
      <c:overlay val="0"/>
    </c:title>
    <c:autoTitleDeleted val="0"/>
    <c:plotArea>
      <c:layout>
        <c:manualLayout>
          <c:layoutTarget val="inner"/>
          <c:xMode val="edge"/>
          <c:yMode val="edge"/>
          <c:x val="9.3068461956133317E-2"/>
          <c:y val="0.20388156529276749"/>
          <c:w val="0.74179533907889994"/>
          <c:h val="0.57198739744591498"/>
        </c:manualLayout>
      </c:layout>
      <c:scatterChart>
        <c:scatterStyle val="lineMarker"/>
        <c:varyColors val="0"/>
        <c:ser>
          <c:idx val="0"/>
          <c:order val="0"/>
          <c:tx>
            <c:v>DC Excitation</c:v>
          </c:tx>
          <c:xVal>
            <c:numRef>
              <c:f>'Summary of Results'!$B$40:$B$47</c:f>
              <c:numCache>
                <c:formatCode>0\ "ᵒC"</c:formatCode>
                <c:ptCount val="8"/>
                <c:pt idx="0">
                  <c:v>-40</c:v>
                </c:pt>
                <c:pt idx="1">
                  <c:v>-20</c:v>
                </c:pt>
                <c:pt idx="2">
                  <c:v>0</c:v>
                </c:pt>
                <c:pt idx="3" formatCode="0\ &quot;ᵒC (Cal-Temp)&quot;">
                  <c:v>25</c:v>
                </c:pt>
                <c:pt idx="4">
                  <c:v>40</c:v>
                </c:pt>
                <c:pt idx="5">
                  <c:v>80</c:v>
                </c:pt>
                <c:pt idx="6">
                  <c:v>100</c:v>
                </c:pt>
                <c:pt idx="7">
                  <c:v>125</c:v>
                </c:pt>
              </c:numCache>
            </c:numRef>
          </c:xVal>
          <c:yVal>
            <c:numRef>
              <c:f>'Summary of Results'!$D$40:$D$47</c:f>
              <c:numCache>
                <c:formatCode>0\ "[nVpp]"</c:formatCode>
                <c:ptCount val="8"/>
                <c:pt idx="0">
                  <c:v>202.68570499320245</c:v>
                </c:pt>
                <c:pt idx="1">
                  <c:v>239.85821921087583</c:v>
                </c:pt>
                <c:pt idx="2">
                  <c:v>246.61685815954061</c:v>
                </c:pt>
                <c:pt idx="3">
                  <c:v>114.01530052535198</c:v>
                </c:pt>
                <c:pt idx="4">
                  <c:v>231.77723785920179</c:v>
                </c:pt>
                <c:pt idx="5">
                  <c:v>282.83434730836007</c:v>
                </c:pt>
                <c:pt idx="6">
                  <c:v>552.44527058674998</c:v>
                </c:pt>
                <c:pt idx="7">
                  <c:v>752.26590037346523</c:v>
                </c:pt>
              </c:numCache>
            </c:numRef>
          </c:yVal>
          <c:smooth val="0"/>
        </c:ser>
        <c:ser>
          <c:idx val="1"/>
          <c:order val="1"/>
          <c:tx>
            <c:v>AC Excitation</c:v>
          </c:tx>
          <c:xVal>
            <c:numRef>
              <c:f>'Summary of Results'!$B$40:$B$47</c:f>
              <c:numCache>
                <c:formatCode>0\ "ᵒC"</c:formatCode>
                <c:ptCount val="8"/>
                <c:pt idx="0">
                  <c:v>-40</c:v>
                </c:pt>
                <c:pt idx="1">
                  <c:v>-20</c:v>
                </c:pt>
                <c:pt idx="2">
                  <c:v>0</c:v>
                </c:pt>
                <c:pt idx="3" formatCode="0\ &quot;ᵒC (Cal-Temp)&quot;">
                  <c:v>25</c:v>
                </c:pt>
                <c:pt idx="4">
                  <c:v>40</c:v>
                </c:pt>
                <c:pt idx="5">
                  <c:v>80</c:v>
                </c:pt>
                <c:pt idx="6">
                  <c:v>100</c:v>
                </c:pt>
                <c:pt idx="7">
                  <c:v>125</c:v>
                </c:pt>
              </c:numCache>
            </c:numRef>
          </c:xVal>
          <c:yVal>
            <c:numRef>
              <c:f>'Summary of Results'!$F$40:$F$47</c:f>
              <c:numCache>
                <c:formatCode>0\ "[nVpp]"</c:formatCode>
                <c:ptCount val="8"/>
                <c:pt idx="0">
                  <c:v>172.7860739920425</c:v>
                </c:pt>
                <c:pt idx="1">
                  <c:v>136.23799924244534</c:v>
                </c:pt>
                <c:pt idx="2">
                  <c:v>190.34384256519894</c:v>
                </c:pt>
                <c:pt idx="3">
                  <c:v>115.22744772810645</c:v>
                </c:pt>
                <c:pt idx="4">
                  <c:v>153.06113314727426</c:v>
                </c:pt>
                <c:pt idx="5">
                  <c:v>231.18953012453707</c:v>
                </c:pt>
                <c:pt idx="6">
                  <c:v>358.7588402806233</c:v>
                </c:pt>
                <c:pt idx="7">
                  <c:v>239.89495094426695</c:v>
                </c:pt>
              </c:numCache>
            </c:numRef>
          </c:yVal>
          <c:smooth val="0"/>
        </c:ser>
        <c:dLbls>
          <c:showLegendKey val="0"/>
          <c:showVal val="0"/>
          <c:showCatName val="0"/>
          <c:showSerName val="0"/>
          <c:showPercent val="0"/>
          <c:showBubbleSize val="0"/>
        </c:dLbls>
        <c:axId val="127575552"/>
        <c:axId val="127577472"/>
      </c:scatterChart>
      <c:valAx>
        <c:axId val="127575552"/>
        <c:scaling>
          <c:orientation val="minMax"/>
          <c:max val="125"/>
          <c:min val="-50"/>
        </c:scaling>
        <c:delete val="0"/>
        <c:axPos val="b"/>
        <c:majorGridlines/>
        <c:minorGridlines/>
        <c:title>
          <c:tx>
            <c:rich>
              <a:bodyPr/>
              <a:lstStyle/>
              <a:p>
                <a:pPr>
                  <a:defRPr/>
                </a:pPr>
                <a:r>
                  <a:rPr lang="en-US"/>
                  <a:t>Temperature (ᵒC)</a:t>
                </a:r>
              </a:p>
            </c:rich>
          </c:tx>
          <c:layout/>
          <c:overlay val="0"/>
        </c:title>
        <c:numFmt formatCode="General" sourceLinked="0"/>
        <c:majorTickMark val="out"/>
        <c:minorTickMark val="none"/>
        <c:tickLblPos val="nextTo"/>
        <c:spPr>
          <a:ln w="25400">
            <a:solidFill>
              <a:schemeClr val="tx1"/>
            </a:solidFill>
          </a:ln>
        </c:spPr>
        <c:txPr>
          <a:bodyPr/>
          <a:lstStyle/>
          <a:p>
            <a:pPr>
              <a:defRPr b="1"/>
            </a:pPr>
            <a:endParaRPr lang="en-US"/>
          </a:p>
        </c:txPr>
        <c:crossAx val="127577472"/>
        <c:crosses val="autoZero"/>
        <c:crossBetween val="midCat"/>
        <c:majorUnit val="25"/>
        <c:minorUnit val="5"/>
      </c:valAx>
      <c:valAx>
        <c:axId val="127577472"/>
        <c:scaling>
          <c:orientation val="minMax"/>
        </c:scaling>
        <c:delete val="0"/>
        <c:axPos val="l"/>
        <c:majorGridlines/>
        <c:title>
          <c:tx>
            <c:rich>
              <a:bodyPr rot="-5400000" vert="horz"/>
              <a:lstStyle/>
              <a:p>
                <a:pPr>
                  <a:defRPr/>
                </a:pPr>
                <a:r>
                  <a:rPr lang="en-US"/>
                  <a:t>Input-Referred Noise (nVpp)</a:t>
                </a:r>
              </a:p>
            </c:rich>
          </c:tx>
          <c:layout>
            <c:manualLayout>
              <c:xMode val="edge"/>
              <c:yMode val="edge"/>
              <c:x val="1.2482629277003023E-2"/>
              <c:y val="0.19903618999365141"/>
            </c:manualLayout>
          </c:layout>
          <c:overlay val="0"/>
        </c:title>
        <c:numFmt formatCode="General" sourceLinked="0"/>
        <c:majorTickMark val="out"/>
        <c:minorTickMark val="none"/>
        <c:tickLblPos val="nextTo"/>
        <c:spPr>
          <a:ln w="25400">
            <a:solidFill>
              <a:schemeClr val="tx1"/>
            </a:solidFill>
          </a:ln>
        </c:spPr>
        <c:txPr>
          <a:bodyPr/>
          <a:lstStyle/>
          <a:p>
            <a:pPr>
              <a:defRPr b="1"/>
            </a:pPr>
            <a:endParaRPr lang="en-US"/>
          </a:p>
        </c:txPr>
        <c:crossAx val="127575552"/>
        <c:crossesAt val="-100"/>
        <c:crossBetween val="midCat"/>
      </c:valAx>
      <c:spPr>
        <a:ln>
          <a:noFill/>
        </a:ln>
      </c:spPr>
    </c:plotArea>
    <c:legend>
      <c:legendPos val="l"/>
      <c:layout>
        <c:manualLayout>
          <c:xMode val="edge"/>
          <c:yMode val="edge"/>
          <c:x val="0.14620417411705258"/>
          <c:y val="0.21867219113926309"/>
          <c:w val="0.19001178424125556"/>
          <c:h val="0.1753494631352899"/>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Noise vs. Temperature (10 mV Input)</a:t>
            </a:r>
            <a:endParaRPr lang="en-US">
              <a:effectLst/>
            </a:endParaRPr>
          </a:p>
        </c:rich>
      </c:tx>
      <c:layout>
        <c:manualLayout>
          <c:xMode val="edge"/>
          <c:yMode val="edge"/>
          <c:x val="0.21989590217408225"/>
          <c:y val="4.8465392481656988E-2"/>
        </c:manualLayout>
      </c:layout>
      <c:overlay val="0"/>
    </c:title>
    <c:autoTitleDeleted val="0"/>
    <c:plotArea>
      <c:layout>
        <c:manualLayout>
          <c:layoutTarget val="inner"/>
          <c:xMode val="edge"/>
          <c:yMode val="edge"/>
          <c:x val="9.3090408186940338E-2"/>
          <c:y val="0.204143417832642"/>
          <c:w val="0.73816714600592281"/>
          <c:h val="0.57143768522982441"/>
        </c:manualLayout>
      </c:layout>
      <c:scatterChart>
        <c:scatterStyle val="lineMarker"/>
        <c:varyColors val="0"/>
        <c:ser>
          <c:idx val="0"/>
          <c:order val="0"/>
          <c:tx>
            <c:v>DC Excitation</c:v>
          </c:tx>
          <c:xVal>
            <c:numRef>
              <c:f>'Summary of Results'!$B$52:$B$59</c:f>
              <c:numCache>
                <c:formatCode>0\ "ᵒC"</c:formatCode>
                <c:ptCount val="8"/>
                <c:pt idx="0">
                  <c:v>-40</c:v>
                </c:pt>
                <c:pt idx="1">
                  <c:v>-20</c:v>
                </c:pt>
                <c:pt idx="2">
                  <c:v>0</c:v>
                </c:pt>
                <c:pt idx="3" formatCode="0\ &quot;ᵒC (Cal-Temp)&quot;">
                  <c:v>25</c:v>
                </c:pt>
                <c:pt idx="4">
                  <c:v>40</c:v>
                </c:pt>
                <c:pt idx="5">
                  <c:v>80</c:v>
                </c:pt>
                <c:pt idx="6">
                  <c:v>100</c:v>
                </c:pt>
                <c:pt idx="7">
                  <c:v>125</c:v>
                </c:pt>
              </c:numCache>
            </c:numRef>
          </c:xVal>
          <c:yVal>
            <c:numRef>
              <c:f>'Summary of Results'!$D$52:$D$59</c:f>
              <c:numCache>
                <c:formatCode>0\ "[nVpp]"</c:formatCode>
                <c:ptCount val="8"/>
                <c:pt idx="0">
                  <c:v>258.88525712058907</c:v>
                </c:pt>
                <c:pt idx="1">
                  <c:v>323.45964446657547</c:v>
                </c:pt>
                <c:pt idx="2">
                  <c:v>269.904777144489</c:v>
                </c:pt>
                <c:pt idx="3">
                  <c:v>184.39330175083757</c:v>
                </c:pt>
                <c:pt idx="4">
                  <c:v>294.0007942670714</c:v>
                </c:pt>
                <c:pt idx="5">
                  <c:v>472.29662827191765</c:v>
                </c:pt>
                <c:pt idx="6">
                  <c:v>701.64957172505478</c:v>
                </c:pt>
                <c:pt idx="7">
                  <c:v>632.00620516873357</c:v>
                </c:pt>
              </c:numCache>
            </c:numRef>
          </c:yVal>
          <c:smooth val="0"/>
        </c:ser>
        <c:ser>
          <c:idx val="1"/>
          <c:order val="1"/>
          <c:tx>
            <c:v>AC Excitation</c:v>
          </c:tx>
          <c:xVal>
            <c:numRef>
              <c:f>'Summary of Results'!$B$52:$B$59</c:f>
              <c:numCache>
                <c:formatCode>0\ "ᵒC"</c:formatCode>
                <c:ptCount val="8"/>
                <c:pt idx="0">
                  <c:v>-40</c:v>
                </c:pt>
                <c:pt idx="1">
                  <c:v>-20</c:v>
                </c:pt>
                <c:pt idx="2">
                  <c:v>0</c:v>
                </c:pt>
                <c:pt idx="3" formatCode="0\ &quot;ᵒC (Cal-Temp)&quot;">
                  <c:v>25</c:v>
                </c:pt>
                <c:pt idx="4">
                  <c:v>40</c:v>
                </c:pt>
                <c:pt idx="5">
                  <c:v>80</c:v>
                </c:pt>
                <c:pt idx="6">
                  <c:v>100</c:v>
                </c:pt>
                <c:pt idx="7">
                  <c:v>125</c:v>
                </c:pt>
              </c:numCache>
            </c:numRef>
          </c:xVal>
          <c:yVal>
            <c:numRef>
              <c:f>'Summary of Results'!$F$52:$F$59</c:f>
              <c:numCache>
                <c:formatCode>0\ "[nVpp]"</c:formatCode>
                <c:ptCount val="8"/>
                <c:pt idx="0">
                  <c:v>123.27169734635545</c:v>
                </c:pt>
                <c:pt idx="1">
                  <c:v>106.9628077100121</c:v>
                </c:pt>
                <c:pt idx="2">
                  <c:v>147.77176353571176</c:v>
                </c:pt>
                <c:pt idx="3">
                  <c:v>93.004749010701389</c:v>
                </c:pt>
                <c:pt idx="4">
                  <c:v>162.90523770223774</c:v>
                </c:pt>
                <c:pt idx="5">
                  <c:v>286.17693504859318</c:v>
                </c:pt>
                <c:pt idx="6">
                  <c:v>520.12134517994548</c:v>
                </c:pt>
                <c:pt idx="7">
                  <c:v>628.81054436070974</c:v>
                </c:pt>
              </c:numCache>
            </c:numRef>
          </c:yVal>
          <c:smooth val="0"/>
        </c:ser>
        <c:dLbls>
          <c:showLegendKey val="0"/>
          <c:showVal val="0"/>
          <c:showCatName val="0"/>
          <c:showSerName val="0"/>
          <c:showPercent val="0"/>
          <c:showBubbleSize val="0"/>
        </c:dLbls>
        <c:axId val="127677184"/>
        <c:axId val="127679104"/>
      </c:scatterChart>
      <c:valAx>
        <c:axId val="127677184"/>
        <c:scaling>
          <c:orientation val="minMax"/>
          <c:max val="125"/>
          <c:min val="-50"/>
        </c:scaling>
        <c:delete val="0"/>
        <c:axPos val="b"/>
        <c:majorGridlines/>
        <c:minorGridlines/>
        <c:title>
          <c:tx>
            <c:rich>
              <a:bodyPr/>
              <a:lstStyle/>
              <a:p>
                <a:pPr>
                  <a:defRPr/>
                </a:pPr>
                <a:r>
                  <a:rPr lang="en-US"/>
                  <a:t>Temperature (ᵒC)</a:t>
                </a:r>
              </a:p>
            </c:rich>
          </c:tx>
          <c:layout/>
          <c:overlay val="0"/>
        </c:title>
        <c:numFmt formatCode="General" sourceLinked="0"/>
        <c:majorTickMark val="out"/>
        <c:minorTickMark val="none"/>
        <c:tickLblPos val="nextTo"/>
        <c:spPr>
          <a:ln w="25400">
            <a:solidFill>
              <a:schemeClr val="tx1"/>
            </a:solidFill>
          </a:ln>
        </c:spPr>
        <c:txPr>
          <a:bodyPr/>
          <a:lstStyle/>
          <a:p>
            <a:pPr>
              <a:defRPr b="1"/>
            </a:pPr>
            <a:endParaRPr lang="en-US"/>
          </a:p>
        </c:txPr>
        <c:crossAx val="127679104"/>
        <c:crosses val="autoZero"/>
        <c:crossBetween val="midCat"/>
        <c:majorUnit val="25"/>
        <c:minorUnit val="5"/>
      </c:valAx>
      <c:valAx>
        <c:axId val="127679104"/>
        <c:scaling>
          <c:orientation val="minMax"/>
        </c:scaling>
        <c:delete val="0"/>
        <c:axPos val="l"/>
        <c:majorGridlines/>
        <c:title>
          <c:tx>
            <c:rich>
              <a:bodyPr rot="-5400000" vert="horz"/>
              <a:lstStyle/>
              <a:p>
                <a:pPr>
                  <a:defRPr/>
                </a:pPr>
                <a:r>
                  <a:rPr lang="en-US"/>
                  <a:t>Input-Referred Noise (nVpp)</a:t>
                </a:r>
              </a:p>
            </c:rich>
          </c:tx>
          <c:layout>
            <c:manualLayout>
              <c:xMode val="edge"/>
              <c:yMode val="edge"/>
              <c:x val="1.4629049111807733E-2"/>
              <c:y val="0.18958862265795773"/>
            </c:manualLayout>
          </c:layout>
          <c:overlay val="0"/>
        </c:title>
        <c:numFmt formatCode="General" sourceLinked="0"/>
        <c:majorTickMark val="out"/>
        <c:minorTickMark val="none"/>
        <c:tickLblPos val="nextTo"/>
        <c:spPr>
          <a:ln w="25400">
            <a:solidFill>
              <a:schemeClr val="tx1"/>
            </a:solidFill>
          </a:ln>
        </c:spPr>
        <c:txPr>
          <a:bodyPr/>
          <a:lstStyle/>
          <a:p>
            <a:pPr>
              <a:defRPr b="1"/>
            </a:pPr>
            <a:endParaRPr lang="en-US"/>
          </a:p>
        </c:txPr>
        <c:crossAx val="127677184"/>
        <c:crossesAt val="-100"/>
        <c:crossBetween val="midCat"/>
      </c:valAx>
      <c:spPr>
        <a:ln>
          <a:noFill/>
        </a:ln>
      </c:spPr>
    </c:plotArea>
    <c:legend>
      <c:legendPos val="l"/>
      <c:layout>
        <c:manualLayout>
          <c:xMode val="edge"/>
          <c:yMode val="edge"/>
          <c:x val="0.1399189937345473"/>
          <c:y val="0.22742327912971036"/>
          <c:w val="0.19001178424125556"/>
          <c:h val="0.1753494631352899"/>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16</xdr:col>
      <xdr:colOff>0</xdr:colOff>
      <xdr:row>21</xdr:row>
      <xdr:rowOff>11205</xdr:rowOff>
    </xdr:from>
    <xdr:to>
      <xdr:col>25</xdr:col>
      <xdr:colOff>590550</xdr:colOff>
      <xdr:row>34</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7</xdr:row>
      <xdr:rowOff>78442</xdr:rowOff>
    </xdr:from>
    <xdr:to>
      <xdr:col>25</xdr:col>
      <xdr:colOff>590550</xdr:colOff>
      <xdr:row>19</xdr:row>
      <xdr:rowOff>188259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359709</xdr:colOff>
      <xdr:row>35</xdr:row>
      <xdr:rowOff>55469</xdr:rowOff>
    </xdr:from>
    <xdr:to>
      <xdr:col>23</xdr:col>
      <xdr:colOff>581024</xdr:colOff>
      <xdr:row>48</xdr:row>
      <xdr:rowOff>57150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359708</xdr:colOff>
      <xdr:row>49</xdr:row>
      <xdr:rowOff>28014</xdr:rowOff>
    </xdr:from>
    <xdr:to>
      <xdr:col>23</xdr:col>
      <xdr:colOff>579344</xdr:colOff>
      <xdr:row>62</xdr:row>
      <xdr:rowOff>35858</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234641</xdr:colOff>
      <xdr:row>43</xdr:row>
      <xdr:rowOff>82568</xdr:rowOff>
    </xdr:from>
    <xdr:to>
      <xdr:col>23</xdr:col>
      <xdr:colOff>526304</xdr:colOff>
      <xdr:row>43</xdr:row>
      <xdr:rowOff>82568</xdr:rowOff>
    </xdr:to>
    <xdr:cxnSp macro="">
      <xdr:nvCxnSpPr>
        <xdr:cNvPr id="4" name="Straight Connector 3"/>
        <xdr:cNvCxnSpPr/>
      </xdr:nvCxnSpPr>
      <xdr:spPr>
        <a:xfrm flipV="1">
          <a:off x="7989112" y="8991244"/>
          <a:ext cx="6342839" cy="0"/>
        </a:xfrm>
        <a:prstGeom prst="line">
          <a:avLst/>
        </a:prstGeom>
        <a:ln w="317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532275</xdr:colOff>
      <xdr:row>43</xdr:row>
      <xdr:rowOff>55469</xdr:rowOff>
    </xdr:from>
    <xdr:to>
      <xdr:col>24</xdr:col>
      <xdr:colOff>85000</xdr:colOff>
      <xdr:row>45</xdr:row>
      <xdr:rowOff>109663</xdr:rowOff>
    </xdr:to>
    <xdr:sp macro="" textlink="">
      <xdr:nvSpPr>
        <xdr:cNvPr id="16" name="TextBox 15"/>
        <xdr:cNvSpPr txBox="1"/>
      </xdr:nvSpPr>
      <xdr:spPr>
        <a:xfrm>
          <a:off x="13127687" y="8964145"/>
          <a:ext cx="1368078" cy="457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 50,000 counts </a:t>
          </a:r>
          <a:r>
            <a:rPr lang="en-US" sz="1100" b="1">
              <a:solidFill>
                <a:schemeClr val="dk1"/>
              </a:solidFill>
              <a:effectLst/>
              <a:latin typeface="+mn-lt"/>
              <a:ea typeface="+mn-ea"/>
              <a:cs typeface="+mn-cs"/>
            </a:rPr>
            <a:t>↓</a:t>
          </a:r>
          <a:br>
            <a:rPr lang="en-US" sz="1100" b="1">
              <a:solidFill>
                <a:schemeClr val="dk1"/>
              </a:solidFill>
              <a:effectLst/>
              <a:latin typeface="+mn-lt"/>
              <a:ea typeface="+mn-ea"/>
              <a:cs typeface="+mn-cs"/>
            </a:rPr>
          </a:br>
          <a:r>
            <a:rPr lang="en-US" sz="1100" b="1"/>
            <a:t>noise-free limit</a:t>
          </a:r>
        </a:p>
      </xdr:txBody>
    </xdr:sp>
    <xdr:clientData/>
  </xdr:twoCellAnchor>
  <xdr:twoCellAnchor>
    <xdr:from>
      <xdr:col>13</xdr:col>
      <xdr:colOff>216866</xdr:colOff>
      <xdr:row>57</xdr:row>
      <xdr:rowOff>45087</xdr:rowOff>
    </xdr:from>
    <xdr:to>
      <xdr:col>23</xdr:col>
      <xdr:colOff>508529</xdr:colOff>
      <xdr:row>57</xdr:row>
      <xdr:rowOff>45087</xdr:rowOff>
    </xdr:to>
    <xdr:cxnSp macro="">
      <xdr:nvCxnSpPr>
        <xdr:cNvPr id="17" name="Straight Connector 16"/>
        <xdr:cNvCxnSpPr/>
      </xdr:nvCxnSpPr>
      <xdr:spPr>
        <a:xfrm flipV="1">
          <a:off x="7971337" y="11811263"/>
          <a:ext cx="6342839" cy="0"/>
        </a:xfrm>
        <a:prstGeom prst="line">
          <a:avLst/>
        </a:prstGeom>
        <a:ln w="317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514500</xdr:colOff>
      <xdr:row>57</xdr:row>
      <xdr:rowOff>17988</xdr:rowOff>
    </xdr:from>
    <xdr:to>
      <xdr:col>24</xdr:col>
      <xdr:colOff>67225</xdr:colOff>
      <xdr:row>59</xdr:row>
      <xdr:rowOff>72182</xdr:rowOff>
    </xdr:to>
    <xdr:sp macro="" textlink="">
      <xdr:nvSpPr>
        <xdr:cNvPr id="18" name="TextBox 17"/>
        <xdr:cNvSpPr txBox="1"/>
      </xdr:nvSpPr>
      <xdr:spPr>
        <a:xfrm>
          <a:off x="13109912" y="11784164"/>
          <a:ext cx="1368078" cy="457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 50,000 counts </a:t>
          </a:r>
          <a:r>
            <a:rPr lang="en-US" sz="1100" b="1">
              <a:solidFill>
                <a:schemeClr val="dk1"/>
              </a:solidFill>
              <a:effectLst/>
              <a:latin typeface="+mn-lt"/>
              <a:ea typeface="+mn-ea"/>
              <a:cs typeface="+mn-cs"/>
            </a:rPr>
            <a:t>↓</a:t>
          </a:r>
          <a:br>
            <a:rPr lang="en-US" sz="1100" b="1">
              <a:solidFill>
                <a:schemeClr val="dk1"/>
              </a:solidFill>
              <a:effectLst/>
              <a:latin typeface="+mn-lt"/>
              <a:ea typeface="+mn-ea"/>
              <a:cs typeface="+mn-cs"/>
            </a:rPr>
          </a:br>
          <a:r>
            <a:rPr lang="en-US" sz="1100" b="1"/>
            <a:t>noise-free limit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73"/>
  <sheetViews>
    <sheetView tabSelected="1" zoomScale="85" zoomScaleNormal="85" workbookViewId="0">
      <selection activeCell="O7" sqref="O7"/>
    </sheetView>
  </sheetViews>
  <sheetFormatPr defaultRowHeight="15" x14ac:dyDescent="0.25"/>
  <cols>
    <col min="1" max="1" width="4.5703125" customWidth="1"/>
    <col min="13" max="13" width="12" bestFit="1" customWidth="1"/>
  </cols>
  <sheetData>
    <row r="2" spans="2:21" ht="15.75" thickBot="1" x14ac:dyDescent="0.3">
      <c r="B2" s="1" t="s">
        <v>41</v>
      </c>
    </row>
    <row r="3" spans="2:21" ht="18.75" customHeight="1" thickBot="1" x14ac:dyDescent="0.4">
      <c r="B3" s="57" t="s">
        <v>36</v>
      </c>
      <c r="C3" s="58"/>
      <c r="D3" s="58">
        <f>'TIPD188 Data'!Q5</f>
        <v>5.0483710000000004</v>
      </c>
      <c r="E3" s="58"/>
      <c r="F3" s="22" t="s">
        <v>1</v>
      </c>
      <c r="I3" s="118" t="s">
        <v>999</v>
      </c>
      <c r="J3" s="118"/>
      <c r="K3" s="118"/>
      <c r="L3" s="118"/>
      <c r="M3" s="118"/>
      <c r="N3" s="118"/>
      <c r="O3" s="118"/>
      <c r="P3" s="118"/>
    </row>
    <row r="4" spans="2:21" ht="18.75" thickBot="1" x14ac:dyDescent="0.4">
      <c r="B4" s="85" t="s">
        <v>9</v>
      </c>
      <c r="C4" s="86"/>
      <c r="D4" s="86">
        <f>'TIPD188 Data'!Q8</f>
        <v>5.0736369999999997</v>
      </c>
      <c r="E4" s="86"/>
      <c r="F4" s="21" t="s">
        <v>1</v>
      </c>
      <c r="I4" s="118"/>
      <c r="J4" s="118"/>
      <c r="K4" s="118"/>
      <c r="L4" s="118"/>
      <c r="M4" s="118"/>
      <c r="N4" s="118"/>
      <c r="O4" s="118"/>
      <c r="P4" s="118"/>
    </row>
    <row r="5" spans="2:21" x14ac:dyDescent="0.25">
      <c r="I5" s="118"/>
      <c r="J5" s="118"/>
      <c r="K5" s="118"/>
      <c r="L5" s="118"/>
      <c r="M5" s="118"/>
      <c r="N5" s="118"/>
      <c r="O5" s="118"/>
      <c r="P5" s="118"/>
    </row>
    <row r="6" spans="2:21" ht="15.75" thickBot="1" x14ac:dyDescent="0.3">
      <c r="B6" s="1" t="s">
        <v>40</v>
      </c>
    </row>
    <row r="7" spans="2:21" ht="18.75" customHeight="1" thickBot="1" x14ac:dyDescent="0.4">
      <c r="B7" s="57" t="s">
        <v>7</v>
      </c>
      <c r="C7" s="58"/>
      <c r="D7" s="58">
        <f>'TIPD188 Data'!Q11</f>
        <v>1.1132569280938334E-4</v>
      </c>
      <c r="E7" s="58"/>
      <c r="F7" s="22" t="s">
        <v>1</v>
      </c>
      <c r="G7" s="57" t="s">
        <v>42</v>
      </c>
      <c r="H7" s="58"/>
      <c r="I7" s="58">
        <f>'TIPD188 Data'!Q109</f>
        <v>0.99707478388995141</v>
      </c>
      <c r="J7" s="58"/>
      <c r="K7" s="22" t="s">
        <v>1</v>
      </c>
      <c r="Q7" s="53"/>
      <c r="R7" s="53"/>
      <c r="S7" s="53"/>
      <c r="T7" s="53"/>
      <c r="U7" s="53"/>
    </row>
    <row r="8" spans="2:21" ht="18.75" thickBot="1" x14ac:dyDescent="0.4">
      <c r="B8" s="57" t="s">
        <v>8</v>
      </c>
      <c r="C8" s="58"/>
      <c r="D8" s="58">
        <f>'TIPD188 Data'!Q15</f>
        <v>1.1218766262307238E-4</v>
      </c>
      <c r="E8" s="58"/>
      <c r="F8" s="22" t="s">
        <v>1</v>
      </c>
      <c r="G8" s="57" t="s">
        <v>43</v>
      </c>
      <c r="H8" s="58"/>
      <c r="I8" s="58">
        <f>'TIPD188 Data'!Q113</f>
        <v>0.9970954849798267</v>
      </c>
      <c r="J8" s="58"/>
      <c r="K8" s="22" t="s">
        <v>1</v>
      </c>
      <c r="Q8" s="53"/>
      <c r="R8" s="53"/>
      <c r="S8" s="53"/>
      <c r="T8" s="53"/>
      <c r="U8" s="53"/>
    </row>
    <row r="9" spans="2:21" ht="18.75" thickBot="1" x14ac:dyDescent="0.4">
      <c r="B9" s="57" t="s">
        <v>11</v>
      </c>
      <c r="C9" s="58"/>
      <c r="D9" s="58">
        <f>'TIPD188 Data'!Q21</f>
        <v>1.1266051456580985E-4</v>
      </c>
      <c r="E9" s="58"/>
      <c r="F9" s="22" t="s">
        <v>1</v>
      </c>
      <c r="G9" s="57" t="s">
        <v>44</v>
      </c>
      <c r="H9" s="58"/>
      <c r="I9" s="58">
        <f>'TIPD188 Data'!Q119</f>
        <v>0.99228999132316376</v>
      </c>
      <c r="J9" s="58"/>
      <c r="K9" s="22" t="s">
        <v>1</v>
      </c>
      <c r="Q9" s="53"/>
      <c r="R9" s="53"/>
      <c r="S9" s="53"/>
      <c r="T9" s="53"/>
      <c r="U9" s="53"/>
    </row>
    <row r="10" spans="2:21" ht="15" customHeight="1" thickBot="1" x14ac:dyDescent="0.3"/>
    <row r="11" spans="2:21" ht="15.75" customHeight="1" thickBot="1" x14ac:dyDescent="0.3">
      <c r="B11" s="54" t="s">
        <v>992</v>
      </c>
      <c r="C11" s="55"/>
      <c r="D11" s="55"/>
      <c r="E11" s="55"/>
      <c r="F11" s="55"/>
      <c r="G11" s="55"/>
      <c r="H11" s="55"/>
      <c r="I11" s="55"/>
      <c r="J11" s="55"/>
      <c r="K11" s="55"/>
      <c r="L11" s="55"/>
      <c r="M11" s="55"/>
      <c r="N11" s="55"/>
      <c r="O11" s="82"/>
    </row>
    <row r="12" spans="2:21" ht="18.75" thickBot="1" x14ac:dyDescent="0.4">
      <c r="B12" s="78" t="s">
        <v>0</v>
      </c>
      <c r="C12" s="79"/>
      <c r="D12" s="80" t="s">
        <v>882</v>
      </c>
      <c r="E12" s="81"/>
      <c r="F12" s="57" t="s">
        <v>883</v>
      </c>
      <c r="G12" s="58"/>
      <c r="H12" s="57" t="s">
        <v>885</v>
      </c>
      <c r="I12" s="59"/>
      <c r="J12" s="68" t="s">
        <v>987</v>
      </c>
      <c r="K12" s="69"/>
      <c r="L12" s="70"/>
      <c r="M12" s="68" t="s">
        <v>988</v>
      </c>
      <c r="N12" s="69"/>
      <c r="O12" s="70"/>
    </row>
    <row r="13" spans="2:21" ht="15.75" thickBot="1" x14ac:dyDescent="0.3">
      <c r="B13" s="71">
        <v>-40</v>
      </c>
      <c r="C13" s="72"/>
      <c r="D13" s="73">
        <f>'TIPD188 Data'!Q32</f>
        <v>-3.0590222484551855E-4</v>
      </c>
      <c r="E13" s="74"/>
      <c r="F13" s="73">
        <f>'TIPD188 Data'!Q57</f>
        <v>-3.0669958354012764E-4</v>
      </c>
      <c r="G13" s="74"/>
      <c r="H13" s="73">
        <f>'TIPD188 Data'!Q91</f>
        <v>-3.0690684871934612E-4</v>
      </c>
      <c r="I13" s="74"/>
      <c r="J13" s="75">
        <f>(D13-H13)*1000000000</f>
        <v>1004.6238738275777</v>
      </c>
      <c r="K13" s="76"/>
      <c r="L13" s="77"/>
      <c r="M13" s="75">
        <f>(F13-H13)*1000000000</f>
        <v>207.26517921848844</v>
      </c>
      <c r="N13" s="76"/>
      <c r="O13" s="77"/>
    </row>
    <row r="14" spans="2:21" ht="15.75" thickBot="1" x14ac:dyDescent="0.3">
      <c r="B14" s="71">
        <v>-20</v>
      </c>
      <c r="C14" s="72"/>
      <c r="D14" s="73">
        <f>'TIPD188 Data'!Q35</f>
        <v>-2.2401213104905404E-4</v>
      </c>
      <c r="E14" s="74"/>
      <c r="F14" s="73">
        <f>'TIPD188 Data'!Q62</f>
        <v>-2.2467088943481535E-4</v>
      </c>
      <c r="G14" s="74"/>
      <c r="H14" s="73">
        <f>'TIPD188 Data'!Q93</f>
        <v>-2.2506495640184018E-4</v>
      </c>
      <c r="I14" s="74"/>
      <c r="J14" s="75">
        <f t="shared" ref="J14:J20" si="0">(D14-H14)*1000000000</f>
        <v>1052.8253527861457</v>
      </c>
      <c r="K14" s="76"/>
      <c r="L14" s="77"/>
      <c r="M14" s="75">
        <f t="shared" ref="M14:M20" si="1">(F14-H14)*1000000000</f>
        <v>394.06696702483106</v>
      </c>
      <c r="N14" s="76"/>
      <c r="O14" s="77"/>
    </row>
    <row r="15" spans="2:21" ht="15.75" thickBot="1" x14ac:dyDescent="0.3">
      <c r="B15" s="71">
        <v>0</v>
      </c>
      <c r="C15" s="72"/>
      <c r="D15" s="73">
        <f>'TIPD188 Data'!Q38</f>
        <v>-1.3787283686748198E-4</v>
      </c>
      <c r="E15" s="74"/>
      <c r="F15" s="73">
        <f>'TIPD188 Data'!Q67</f>
        <v>-1.3730818747846753E-4</v>
      </c>
      <c r="G15" s="74"/>
      <c r="H15" s="73">
        <f>'TIPD188 Data'!Q95</f>
        <v>-1.3779269867741288E-4</v>
      </c>
      <c r="I15" s="74"/>
      <c r="J15" s="75">
        <f>(D15-H15)*1000000000</f>
        <v>-80.138190069101086</v>
      </c>
      <c r="K15" s="76"/>
      <c r="L15" s="77"/>
      <c r="M15" s="75">
        <f>(F15-H15)*1000000000</f>
        <v>484.51119894534759</v>
      </c>
      <c r="N15" s="76"/>
      <c r="O15" s="77"/>
    </row>
    <row r="16" spans="2:21" ht="15.75" thickBot="1" x14ac:dyDescent="0.3">
      <c r="B16" s="83">
        <v>25</v>
      </c>
      <c r="C16" s="84"/>
      <c r="D16" s="73">
        <f>D7-D7</f>
        <v>0</v>
      </c>
      <c r="E16" s="74"/>
      <c r="F16" s="73">
        <f>D8-D8</f>
        <v>0</v>
      </c>
      <c r="G16" s="74"/>
      <c r="H16" s="73">
        <f>D9-D9</f>
        <v>0</v>
      </c>
      <c r="I16" s="74"/>
      <c r="J16" s="75">
        <f t="shared" si="0"/>
        <v>0</v>
      </c>
      <c r="K16" s="76"/>
      <c r="L16" s="77"/>
      <c r="M16" s="75">
        <f>(F16-H16)*1000000000</f>
        <v>0</v>
      </c>
      <c r="N16" s="76"/>
      <c r="O16" s="77"/>
    </row>
    <row r="17" spans="2:15" ht="15.75" thickBot="1" x14ac:dyDescent="0.3">
      <c r="B17" s="71">
        <v>40</v>
      </c>
      <c r="C17" s="72"/>
      <c r="D17" s="73">
        <f>'TIPD188 Data'!Q41</f>
        <v>-1.2536871200711185E-5</v>
      </c>
      <c r="E17" s="74"/>
      <c r="F17" s="73">
        <f>'TIPD188 Data'!Q72</f>
        <v>-1.3261099309821035E-5</v>
      </c>
      <c r="G17" s="74"/>
      <c r="H17" s="73">
        <f>'TIPD188 Data'!Q97</f>
        <v>-1.3506920843625827E-5</v>
      </c>
      <c r="I17" s="74"/>
      <c r="J17" s="75">
        <f t="shared" si="0"/>
        <v>970.04964291464262</v>
      </c>
      <c r="K17" s="76"/>
      <c r="L17" s="77"/>
      <c r="M17" s="75">
        <f t="shared" si="1"/>
        <v>245.82153380479261</v>
      </c>
      <c r="N17" s="76"/>
      <c r="O17" s="77"/>
    </row>
    <row r="18" spans="2:15" ht="15.75" thickBot="1" x14ac:dyDescent="0.3">
      <c r="B18" s="71">
        <v>80</v>
      </c>
      <c r="C18" s="72"/>
      <c r="D18" s="73">
        <f>'TIPD188 Data'!Q44</f>
        <v>1.0673301857656315E-4</v>
      </c>
      <c r="E18" s="74"/>
      <c r="F18" s="73">
        <f>'TIPD188 Data'!Q77</f>
        <v>1.0288336762169547E-4</v>
      </c>
      <c r="G18" s="74"/>
      <c r="H18" s="73">
        <f>'TIPD188 Data'!Q99</f>
        <v>1.0338109863801027E-4</v>
      </c>
      <c r="I18" s="74"/>
      <c r="J18" s="75">
        <f t="shared" si="0"/>
        <v>3351.9199385528814</v>
      </c>
      <c r="K18" s="76"/>
      <c r="L18" s="77"/>
      <c r="M18" s="75">
        <f t="shared" si="1"/>
        <v>-497.73101631480165</v>
      </c>
      <c r="N18" s="76"/>
      <c r="O18" s="77"/>
    </row>
    <row r="19" spans="2:15" ht="15.75" thickBot="1" x14ac:dyDescent="0.3">
      <c r="B19" s="71">
        <v>100</v>
      </c>
      <c r="C19" s="72"/>
      <c r="D19" s="73">
        <f>'TIPD188 Data'!Q47</f>
        <v>1.4994356859673554E-4</v>
      </c>
      <c r="E19" s="74"/>
      <c r="F19" s="73">
        <f>'TIPD188 Data'!Q82</f>
        <v>1.4486318877347549E-4</v>
      </c>
      <c r="G19" s="74"/>
      <c r="H19" s="73">
        <f>'TIPD188 Data'!Q101</f>
        <v>1.4547161056615484E-4</v>
      </c>
      <c r="I19" s="74"/>
      <c r="J19" s="75">
        <f t="shared" si="0"/>
        <v>4471.9580305807076</v>
      </c>
      <c r="K19" s="76"/>
      <c r="L19" s="77"/>
      <c r="M19" s="75">
        <f t="shared" si="1"/>
        <v>-608.42179267934773</v>
      </c>
      <c r="N19" s="76"/>
      <c r="O19" s="77"/>
    </row>
    <row r="20" spans="2:15" ht="15.75" thickBot="1" x14ac:dyDescent="0.3">
      <c r="B20" s="71">
        <v>125</v>
      </c>
      <c r="C20" s="72"/>
      <c r="D20" s="73">
        <f>'TIPD188 Data'!Q50</f>
        <v>2.0642004126247317E-4</v>
      </c>
      <c r="E20" s="74"/>
      <c r="F20" s="73">
        <f>'TIPD188 Data'!Q87</f>
        <v>1.9845627546360447E-4</v>
      </c>
      <c r="G20" s="74"/>
      <c r="H20" s="73">
        <f>'TIPD188 Data'!Q103</f>
        <v>1.9924148541674617E-4</v>
      </c>
      <c r="I20" s="74"/>
      <c r="J20" s="75">
        <f t="shared" si="0"/>
        <v>7178.5558457269944</v>
      </c>
      <c r="K20" s="76"/>
      <c r="L20" s="77"/>
      <c r="M20" s="75">
        <f t="shared" si="1"/>
        <v>-785.20995314170489</v>
      </c>
      <c r="N20" s="76"/>
      <c r="O20" s="77"/>
    </row>
    <row r="21" spans="2:15" ht="15.75" thickBot="1" x14ac:dyDescent="0.3">
      <c r="B21" s="46"/>
      <c r="C21" s="46"/>
      <c r="D21" s="47"/>
      <c r="E21" s="47"/>
      <c r="G21" s="48"/>
      <c r="H21" s="49"/>
      <c r="I21" s="50" t="s">
        <v>991</v>
      </c>
      <c r="J21" s="87">
        <f>((MAX(J13:L20)-MIN(J13:L20))/(MAX($B13:$C20)-MIN($B13:$C20)))</f>
        <v>43.992085065430885</v>
      </c>
      <c r="K21" s="88"/>
      <c r="L21" s="89"/>
      <c r="M21" s="87">
        <f>((MAX(M13:O20)-MIN(M13:O20))/(MAX($B13:$C20)-MIN($B13:$C20)))</f>
        <v>7.6952797096184993</v>
      </c>
      <c r="N21" s="88"/>
      <c r="O21" s="89"/>
    </row>
    <row r="22" spans="2:15" ht="15.75" thickBot="1" x14ac:dyDescent="0.3"/>
    <row r="23" spans="2:15" ht="15.75" customHeight="1" thickBot="1" x14ac:dyDescent="0.3">
      <c r="B23" s="54" t="s">
        <v>993</v>
      </c>
      <c r="C23" s="55"/>
      <c r="D23" s="55"/>
      <c r="E23" s="55"/>
      <c r="F23" s="55"/>
      <c r="G23" s="55"/>
      <c r="H23" s="55"/>
      <c r="I23" s="55"/>
      <c r="J23" s="55"/>
      <c r="K23" s="55"/>
      <c r="L23" s="55"/>
      <c r="M23" s="55"/>
      <c r="N23" s="55"/>
      <c r="O23" s="82"/>
    </row>
    <row r="24" spans="2:15" ht="18.75" thickBot="1" x14ac:dyDescent="0.4">
      <c r="B24" s="78" t="s">
        <v>0</v>
      </c>
      <c r="C24" s="79"/>
      <c r="D24" s="80" t="s">
        <v>884</v>
      </c>
      <c r="E24" s="81"/>
      <c r="F24" s="57" t="s">
        <v>887</v>
      </c>
      <c r="G24" s="58"/>
      <c r="H24" s="57" t="s">
        <v>886</v>
      </c>
      <c r="I24" s="59"/>
      <c r="J24" s="68" t="s">
        <v>987</v>
      </c>
      <c r="K24" s="69"/>
      <c r="L24" s="70"/>
      <c r="M24" s="68" t="s">
        <v>988</v>
      </c>
      <c r="N24" s="69"/>
      <c r="O24" s="70"/>
    </row>
    <row r="25" spans="2:15" ht="15.75" thickBot="1" x14ac:dyDescent="0.3">
      <c r="B25" s="71">
        <v>-40</v>
      </c>
      <c r="C25" s="72"/>
      <c r="D25" s="73">
        <f>'TIPD188 Data'!Q130</f>
        <v>9.754881171991775E-3</v>
      </c>
      <c r="E25" s="74"/>
      <c r="F25" s="73">
        <f>'TIPD188 Data'!Q155</f>
        <v>9.7562308822269593E-3</v>
      </c>
      <c r="G25" s="74"/>
      <c r="H25" s="73">
        <f>'TIPD188 Data'!Q189</f>
        <v>9.7568749947546836E-3</v>
      </c>
      <c r="I25" s="74"/>
      <c r="J25" s="75">
        <f>(D25-H25)*1000000000</f>
        <v>-1993.8227629086314</v>
      </c>
      <c r="K25" s="76"/>
      <c r="L25" s="77"/>
      <c r="M25" s="75">
        <f>(F25-H25)*1000000000</f>
        <v>-644.11252772428315</v>
      </c>
      <c r="N25" s="76"/>
      <c r="O25" s="77"/>
    </row>
    <row r="26" spans="2:15" ht="15.75" thickBot="1" x14ac:dyDescent="0.3">
      <c r="B26" s="71">
        <v>-20</v>
      </c>
      <c r="C26" s="72"/>
      <c r="D26" s="73">
        <f>'TIPD188 Data'!Q133</f>
        <v>9.8446838367953638E-3</v>
      </c>
      <c r="E26" s="74"/>
      <c r="F26" s="73">
        <f>'TIPD188 Data'!Q160</f>
        <v>9.8455118999637246E-3</v>
      </c>
      <c r="G26" s="74"/>
      <c r="H26" s="73">
        <f>'TIPD188 Data'!Q191</f>
        <v>9.8457811132986201E-3</v>
      </c>
      <c r="I26" s="74"/>
      <c r="J26" s="75">
        <f t="shared" ref="J26" si="2">(D26-H26)*1000000000</f>
        <v>-1097.2765032563059</v>
      </c>
      <c r="K26" s="76"/>
      <c r="L26" s="77"/>
      <c r="M26" s="75">
        <f t="shared" ref="M26" si="3">(F26-H26)*1000000000</f>
        <v>-269.2133348955461</v>
      </c>
      <c r="N26" s="76"/>
      <c r="O26" s="77"/>
    </row>
    <row r="27" spans="2:15" ht="15.75" thickBot="1" x14ac:dyDescent="0.3">
      <c r="B27" s="71">
        <v>0</v>
      </c>
      <c r="C27" s="72"/>
      <c r="D27" s="73">
        <f>'TIPD188 Data'!Q136</f>
        <v>9.9206856789511282E-3</v>
      </c>
      <c r="E27" s="74"/>
      <c r="F27" s="73">
        <f>'TIPD188 Data'!Q165</f>
        <v>9.9216032636578085E-3</v>
      </c>
      <c r="G27" s="74"/>
      <c r="H27" s="73">
        <f>'TIPD188 Data'!Q193</f>
        <v>9.9217927508587003E-3</v>
      </c>
      <c r="I27" s="74"/>
      <c r="J27" s="75">
        <f>(D27-H27)*1000000000</f>
        <v>-1107.071907572102</v>
      </c>
      <c r="K27" s="76"/>
      <c r="L27" s="77"/>
      <c r="M27" s="75">
        <f>(F27-H27)*1000000000</f>
        <v>-189.48720089187466</v>
      </c>
      <c r="N27" s="76"/>
      <c r="O27" s="77"/>
    </row>
    <row r="28" spans="2:15" ht="15.75" thickBot="1" x14ac:dyDescent="0.3">
      <c r="B28" s="83">
        <v>25</v>
      </c>
      <c r="C28" s="84"/>
      <c r="D28" s="73">
        <f>(AVERAGE('TIPD188 Data'!D111:S111)-D7)*I7</f>
        <v>0.01</v>
      </c>
      <c r="E28" s="74"/>
      <c r="F28" s="73">
        <f>(((AVERAGE('TIPD188 Data'!D115:S115)-AVERAGE('TIPD188 Data'!D117:S117))/2)-D8)*I8</f>
        <v>0.01</v>
      </c>
      <c r="G28" s="74"/>
      <c r="H28" s="73">
        <f>((('TIPD188 Data'!O120-'TIPD188 Data'!O121)/2)-D9)*I9</f>
        <v>0.01</v>
      </c>
      <c r="I28" s="74"/>
      <c r="J28" s="75">
        <f t="shared" ref="J28:J32" si="4">(D28-H28)*1000000000</f>
        <v>0</v>
      </c>
      <c r="K28" s="76"/>
      <c r="L28" s="77"/>
      <c r="M28" s="75">
        <f t="shared" ref="M28:M32" si="5">(F28-H28)*1000000000</f>
        <v>0</v>
      </c>
      <c r="N28" s="76"/>
      <c r="O28" s="77"/>
    </row>
    <row r="29" spans="2:15" ht="15.75" thickBot="1" x14ac:dyDescent="0.3">
      <c r="B29" s="71">
        <v>40</v>
      </c>
      <c r="C29" s="72"/>
      <c r="D29" s="73">
        <f>'TIPD188 Data'!Q139</f>
        <v>1.0044959725246444E-2</v>
      </c>
      <c r="E29" s="74"/>
      <c r="F29" s="73">
        <f>'TIPD188 Data'!Q170</f>
        <v>1.0043970081687016E-2</v>
      </c>
      <c r="G29" s="74"/>
      <c r="H29" s="73">
        <f>'TIPD188 Data'!Q195</f>
        <v>1.0043874885133227E-2</v>
      </c>
      <c r="I29" s="74"/>
      <c r="J29" s="75">
        <f t="shared" si="4"/>
        <v>1084.840113216995</v>
      </c>
      <c r="K29" s="76"/>
      <c r="L29" s="77"/>
      <c r="M29" s="75">
        <f t="shared" si="5"/>
        <v>95.196553789173024</v>
      </c>
      <c r="N29" s="76"/>
      <c r="O29" s="77"/>
    </row>
    <row r="30" spans="2:15" ht="15.75" thickBot="1" x14ac:dyDescent="0.3">
      <c r="B30" s="71">
        <v>80</v>
      </c>
      <c r="C30" s="72"/>
      <c r="D30" s="73">
        <f>'TIPD188 Data'!Q142</f>
        <v>1.0155333152294914E-2</v>
      </c>
      <c r="E30" s="74"/>
      <c r="F30" s="73">
        <f>'TIPD188 Data'!Q175</f>
        <v>1.0152249272806859E-2</v>
      </c>
      <c r="G30" s="74"/>
      <c r="H30" s="73">
        <f>'TIPD188 Data'!Q197</f>
        <v>1.0151868836292294E-2</v>
      </c>
      <c r="I30" s="74"/>
      <c r="J30" s="75">
        <f t="shared" si="4"/>
        <v>3464.316002619802</v>
      </c>
      <c r="K30" s="76"/>
      <c r="L30" s="77"/>
      <c r="M30" s="75">
        <f t="shared" si="5"/>
        <v>380.43651456529102</v>
      </c>
      <c r="N30" s="76"/>
      <c r="O30" s="77"/>
    </row>
    <row r="31" spans="2:15" ht="15.75" thickBot="1" x14ac:dyDescent="0.3">
      <c r="B31" s="71">
        <v>100</v>
      </c>
      <c r="C31" s="72"/>
      <c r="D31" s="73">
        <f>'TIPD188 Data'!Q145</f>
        <v>1.0201751165015649E-2</v>
      </c>
      <c r="E31" s="74"/>
      <c r="F31" s="73">
        <f>'TIPD188 Data'!Q180</f>
        <v>1.0197401725417341E-2</v>
      </c>
      <c r="G31" s="74"/>
      <c r="H31" s="73">
        <f>'TIPD188 Data'!Q199</f>
        <v>1.0197013310602483E-2</v>
      </c>
      <c r="I31" s="74"/>
      <c r="J31" s="75">
        <f t="shared" si="4"/>
        <v>4737.8544131664039</v>
      </c>
      <c r="K31" s="76"/>
      <c r="L31" s="77"/>
      <c r="M31" s="75">
        <f t="shared" si="5"/>
        <v>388.41481485828166</v>
      </c>
      <c r="N31" s="76"/>
      <c r="O31" s="77"/>
    </row>
    <row r="32" spans="2:15" ht="15.75" thickBot="1" x14ac:dyDescent="0.3">
      <c r="B32" s="71">
        <v>125</v>
      </c>
      <c r="C32" s="72"/>
      <c r="D32" s="73">
        <f>'TIPD188 Data'!Q148</f>
        <v>1.0262974581635926E-2</v>
      </c>
      <c r="E32" s="74"/>
      <c r="F32" s="73">
        <f>'TIPD188 Data'!Q185</f>
        <v>1.0256575225182512E-2</v>
      </c>
      <c r="G32" s="74"/>
      <c r="H32" s="73">
        <f>'TIPD188 Data'!Q201</f>
        <v>1.0255706440384418E-2</v>
      </c>
      <c r="I32" s="74"/>
      <c r="J32" s="75">
        <f t="shared" si="4"/>
        <v>7268.1412515082648</v>
      </c>
      <c r="K32" s="76"/>
      <c r="L32" s="77"/>
      <c r="M32" s="75">
        <f t="shared" si="5"/>
        <v>868.78479809392172</v>
      </c>
      <c r="N32" s="76"/>
      <c r="O32" s="77"/>
    </row>
    <row r="33" spans="2:15" ht="15.75" thickBot="1" x14ac:dyDescent="0.3">
      <c r="G33" s="48"/>
      <c r="H33" s="49"/>
      <c r="I33" s="50" t="s">
        <v>991</v>
      </c>
      <c r="J33" s="87">
        <f>((MAX(J25:L32)-MIN(J25:L32))/(MAX($B25:$C32)-MIN($B25:$C32)))</f>
        <v>56.133115238890277</v>
      </c>
      <c r="K33" s="88"/>
      <c r="L33" s="89"/>
      <c r="M33" s="87">
        <f>((MAX(M25:O32)-MIN(M25:O32))/(MAX($B25:$C32)-MIN($B25:$C32)))</f>
        <v>9.1690747019285155</v>
      </c>
      <c r="N33" s="88"/>
      <c r="O33" s="89"/>
    </row>
    <row r="37" spans="2:15" ht="15.75" thickBot="1" x14ac:dyDescent="0.3"/>
    <row r="38" spans="2:15" ht="15.75" thickBot="1" x14ac:dyDescent="0.3">
      <c r="B38" s="54" t="s">
        <v>936</v>
      </c>
      <c r="C38" s="55"/>
      <c r="D38" s="55"/>
      <c r="E38" s="55"/>
      <c r="F38" s="55"/>
      <c r="G38" s="55"/>
      <c r="H38" s="82"/>
      <c r="I38" s="65" t="s">
        <v>990</v>
      </c>
      <c r="J38" s="66"/>
      <c r="K38" s="67"/>
      <c r="L38" s="45">
        <v>0.01</v>
      </c>
    </row>
    <row r="39" spans="2:15" ht="18.75" thickBot="1" x14ac:dyDescent="0.4">
      <c r="B39" s="78" t="s">
        <v>0</v>
      </c>
      <c r="C39" s="79"/>
      <c r="D39" s="80" t="s">
        <v>882</v>
      </c>
      <c r="E39" s="81"/>
      <c r="F39" s="57" t="s">
        <v>996</v>
      </c>
      <c r="G39" s="58"/>
      <c r="H39" s="59"/>
      <c r="I39" s="68" t="s">
        <v>986</v>
      </c>
      <c r="J39" s="69"/>
      <c r="K39" s="68" t="s">
        <v>989</v>
      </c>
      <c r="L39" s="70"/>
    </row>
    <row r="40" spans="2:15" ht="15.75" thickBot="1" x14ac:dyDescent="0.3">
      <c r="B40" s="71">
        <v>-40</v>
      </c>
      <c r="C40" s="72"/>
      <c r="D40" s="60">
        <f>1000000000*(MAX('TIPD188 Data'!D31:S31)-MIN('TIPD188 Data'!D31:S31))</f>
        <v>202.68570499320245</v>
      </c>
      <c r="E40" s="62"/>
      <c r="F40" s="60">
        <f>1000000000*(MAX(AVERAGE('TIPD188 Data'!D54,'TIPD188 Data'!D56),AVERAGE('TIPD188 Data'!E54,'TIPD188 Data'!E56),AVERAGE('TIPD188 Data'!F54,'TIPD188 Data'!F56),AVERAGE('TIPD188 Data'!G54,'TIPD188 Data'!G56),AVERAGE('TIPD188 Data'!H54,'TIPD188 Data'!H56),AVERAGE('TIPD188 Data'!I54,'TIPD188 Data'!I56),AVERAGE('TIPD188 Data'!J54,'TIPD188 Data'!J56),AVERAGE('TIPD188 Data'!K54,'TIPD188 Data'!K56),AVERAGE('TIPD188 Data'!L54,'TIPD188 Data'!L56),AVERAGE('TIPD188 Data'!M54,'TIPD188 Data'!M56),AVERAGE('TIPD188 Data'!N54,'TIPD188 Data'!N56),AVERAGE('TIPD188 Data'!O54,'TIPD188 Data'!O56),AVERAGE('TIPD188 Data'!P54,'TIPD188 Data'!P56),AVERAGE('TIPD188 Data'!Q54,'TIPD188 Data'!Q56),AVERAGE('TIPD188 Data'!R54,'TIPD188 Data'!R56),AVERAGE('TIPD188 Data'!S54,'TIPD188 Data'!S56))-MIN(AVERAGE('TIPD188 Data'!D54,'TIPD188 Data'!D56),AVERAGE('TIPD188 Data'!E54,'TIPD188 Data'!E56),AVERAGE('TIPD188 Data'!F54,'TIPD188 Data'!F56),AVERAGE('TIPD188 Data'!G54,'TIPD188 Data'!G56),AVERAGE('TIPD188 Data'!H54,'TIPD188 Data'!H56),AVERAGE('TIPD188 Data'!I54,'TIPD188 Data'!I56),AVERAGE('TIPD188 Data'!J54,'TIPD188 Data'!J56),AVERAGE('TIPD188 Data'!K54,'TIPD188 Data'!K56),AVERAGE('TIPD188 Data'!L54,'TIPD188 Data'!L56),AVERAGE('TIPD188 Data'!M54,'TIPD188 Data'!M56),AVERAGE('TIPD188 Data'!N54,'TIPD188 Data'!N56),AVERAGE('TIPD188 Data'!O54,'TIPD188 Data'!O56),AVERAGE('TIPD188 Data'!P54,'TIPD188 Data'!P56),AVERAGE('TIPD188 Data'!Q54,'TIPD188 Data'!Q56),AVERAGE('TIPD188 Data'!R54,'TIPD188 Data'!R56),AVERAGE('TIPD188 Data'!S54,'TIPD188 Data'!S56)))</f>
        <v>172.7860739920425</v>
      </c>
      <c r="G40" s="61"/>
      <c r="H40" s="62"/>
      <c r="I40" s="63">
        <f>$L$38/(D40*0.000000001)</f>
        <v>49337.470545026219</v>
      </c>
      <c r="J40" s="64"/>
      <c r="K40" s="63">
        <f>$L$38/(F40*0.000000001)</f>
        <v>57875.034538145359</v>
      </c>
      <c r="L40" s="64"/>
    </row>
    <row r="41" spans="2:15" ht="15.75" thickBot="1" x14ac:dyDescent="0.3">
      <c r="B41" s="71">
        <v>-20</v>
      </c>
      <c r="C41" s="72"/>
      <c r="D41" s="60">
        <f>1000000000*(MAX('TIPD188 Data'!D34:S34)-MIN('TIPD188 Data'!D34:S34))</f>
        <v>239.85821921087583</v>
      </c>
      <c r="E41" s="62"/>
      <c r="F41" s="60">
        <f>1000000000*(MAX(AVERAGE('TIPD188 Data'!D59,'TIPD188 Data'!D61),AVERAGE('TIPD188 Data'!E59,'TIPD188 Data'!E61),AVERAGE('TIPD188 Data'!F59,'TIPD188 Data'!F61),AVERAGE('TIPD188 Data'!G59,'TIPD188 Data'!G61),AVERAGE('TIPD188 Data'!H59,'TIPD188 Data'!H61),AVERAGE('TIPD188 Data'!I59,'TIPD188 Data'!I61),AVERAGE('TIPD188 Data'!J59,'TIPD188 Data'!J61),AVERAGE('TIPD188 Data'!K59,'TIPD188 Data'!K61),AVERAGE('TIPD188 Data'!L59,'TIPD188 Data'!L61),AVERAGE('TIPD188 Data'!M59,'TIPD188 Data'!M61),AVERAGE('TIPD188 Data'!N59,'TIPD188 Data'!N61),AVERAGE('TIPD188 Data'!O59,'TIPD188 Data'!O61),AVERAGE('TIPD188 Data'!P59,'TIPD188 Data'!P61),AVERAGE('TIPD188 Data'!Q59,'TIPD188 Data'!Q61),AVERAGE('TIPD188 Data'!R59,'TIPD188 Data'!R61),AVERAGE('TIPD188 Data'!S59,'TIPD188 Data'!S61))-MIN(AVERAGE('TIPD188 Data'!D59,'TIPD188 Data'!D61),AVERAGE('TIPD188 Data'!E59,'TIPD188 Data'!E61),AVERAGE('TIPD188 Data'!F59,'TIPD188 Data'!F61),AVERAGE('TIPD188 Data'!G59,'TIPD188 Data'!G61),AVERAGE('TIPD188 Data'!H59,'TIPD188 Data'!H61),AVERAGE('TIPD188 Data'!I59,'TIPD188 Data'!I61),AVERAGE('TIPD188 Data'!J59,'TIPD188 Data'!J61),AVERAGE('TIPD188 Data'!K59,'TIPD188 Data'!K61),AVERAGE('TIPD188 Data'!L59,'TIPD188 Data'!L61),AVERAGE('TIPD188 Data'!M59,'TIPD188 Data'!M61),AVERAGE('TIPD188 Data'!N59,'TIPD188 Data'!N61),AVERAGE('TIPD188 Data'!O59,'TIPD188 Data'!O61),AVERAGE('TIPD188 Data'!P59,'TIPD188 Data'!P61),AVERAGE('TIPD188 Data'!Q59,'TIPD188 Data'!Q61),AVERAGE('TIPD188 Data'!R59,'TIPD188 Data'!R61),AVERAGE('TIPD188 Data'!S59,'TIPD188 Data'!S61)))</f>
        <v>136.23799924244534</v>
      </c>
      <c r="G41" s="61"/>
      <c r="H41" s="62"/>
      <c r="I41" s="63">
        <f>$L$38/(D41*0.000000001)</f>
        <v>41691.295936823044</v>
      </c>
      <c r="J41" s="64"/>
      <c r="K41" s="63">
        <f>$L$38/(F41*0.000000001)</f>
        <v>73400.960492705708</v>
      </c>
      <c r="L41" s="64"/>
    </row>
    <row r="42" spans="2:15" ht="15.75" thickBot="1" x14ac:dyDescent="0.3">
      <c r="B42" s="71">
        <v>0</v>
      </c>
      <c r="C42" s="72"/>
      <c r="D42" s="60">
        <f>1000000000*(MAX('TIPD188 Data'!D37:S37)-MIN('TIPD188 Data'!D37:S37))</f>
        <v>246.61685815954061</v>
      </c>
      <c r="E42" s="62"/>
      <c r="F42" s="60">
        <f>1000000000*(MAX(AVERAGE('TIPD188 Data'!D64,'TIPD188 Data'!D66),AVERAGE('TIPD188 Data'!E64,'TIPD188 Data'!E66),AVERAGE('TIPD188 Data'!F64,'TIPD188 Data'!F66),AVERAGE('TIPD188 Data'!G64,'TIPD188 Data'!G66),AVERAGE('TIPD188 Data'!H64,'TIPD188 Data'!H66),AVERAGE('TIPD188 Data'!I64,'TIPD188 Data'!I66),AVERAGE('TIPD188 Data'!J64,'TIPD188 Data'!J66),AVERAGE('TIPD188 Data'!K64,'TIPD188 Data'!K66),AVERAGE('TIPD188 Data'!L64,'TIPD188 Data'!L66),AVERAGE('TIPD188 Data'!M64,'TIPD188 Data'!M66),AVERAGE('TIPD188 Data'!N64,'TIPD188 Data'!N66),AVERAGE('TIPD188 Data'!O64,'TIPD188 Data'!O66),AVERAGE('TIPD188 Data'!P64,'TIPD188 Data'!P66),AVERAGE('TIPD188 Data'!Q64,'TIPD188 Data'!Q66),AVERAGE('TIPD188 Data'!R64,'TIPD188 Data'!R66),AVERAGE('TIPD188 Data'!S64,'TIPD188 Data'!S66))-MIN(AVERAGE('TIPD188 Data'!D64,'TIPD188 Data'!D66),AVERAGE('TIPD188 Data'!E64,'TIPD188 Data'!E66),AVERAGE('TIPD188 Data'!F64,'TIPD188 Data'!F66),AVERAGE('TIPD188 Data'!G64,'TIPD188 Data'!G66),AVERAGE('TIPD188 Data'!H64,'TIPD188 Data'!H66),AVERAGE('TIPD188 Data'!I64,'TIPD188 Data'!I66),AVERAGE('TIPD188 Data'!J64,'TIPD188 Data'!J66),AVERAGE('TIPD188 Data'!K64,'TIPD188 Data'!K66),AVERAGE('TIPD188 Data'!L64,'TIPD188 Data'!L66),AVERAGE('TIPD188 Data'!M64,'TIPD188 Data'!M66),AVERAGE('TIPD188 Data'!N64,'TIPD188 Data'!N66),AVERAGE('TIPD188 Data'!O64,'TIPD188 Data'!O66),AVERAGE('TIPD188 Data'!P64,'TIPD188 Data'!P66),AVERAGE('TIPD188 Data'!Q64,'TIPD188 Data'!Q66),AVERAGE('TIPD188 Data'!R64,'TIPD188 Data'!R66),AVERAGE('TIPD188 Data'!S64,'TIPD188 Data'!S66)))</f>
        <v>190.34384256519894</v>
      </c>
      <c r="G42" s="61"/>
      <c r="H42" s="62"/>
      <c r="I42" s="63">
        <f>$L$38/(D42*0.000000001)</f>
        <v>40548.728398489409</v>
      </c>
      <c r="J42" s="64"/>
      <c r="K42" s="63">
        <f>$L$38/(F42*0.000000001)</f>
        <v>52536.503756745769</v>
      </c>
      <c r="L42" s="64"/>
    </row>
    <row r="43" spans="2:15" ht="15.75" thickBot="1" x14ac:dyDescent="0.3">
      <c r="B43" s="83">
        <v>25</v>
      </c>
      <c r="C43" s="84"/>
      <c r="D43" s="60">
        <f>1000000000*(MAX('TIPD188 Data'!D13:S13)-MIN('TIPD188 Data'!D13:S13))</f>
        <v>114.01530052535198</v>
      </c>
      <c r="E43" s="62"/>
      <c r="F43" s="60">
        <f>1000000000*(MAX(AVERAGE('TIPD188 Data'!D17,'TIPD188 Data'!D19),AVERAGE('TIPD188 Data'!E17,'TIPD188 Data'!E19),AVERAGE('TIPD188 Data'!F17,'TIPD188 Data'!F19),AVERAGE('TIPD188 Data'!G17,'TIPD188 Data'!G19),AVERAGE('TIPD188 Data'!H17,'TIPD188 Data'!H19),AVERAGE('TIPD188 Data'!I17,'TIPD188 Data'!I19),AVERAGE('TIPD188 Data'!J17,'TIPD188 Data'!J19),AVERAGE('TIPD188 Data'!K17,'TIPD188 Data'!K19),AVERAGE('TIPD188 Data'!L17,'TIPD188 Data'!L19),AVERAGE('TIPD188 Data'!M17,'TIPD188 Data'!M19),AVERAGE('TIPD188 Data'!N17,'TIPD188 Data'!N19),AVERAGE('TIPD188 Data'!O17,'TIPD188 Data'!O19),AVERAGE('TIPD188 Data'!P17,'TIPD188 Data'!P19),AVERAGE('TIPD188 Data'!Q17,'TIPD188 Data'!Q19),AVERAGE('TIPD188 Data'!R17,'TIPD188 Data'!R19),AVERAGE('TIPD188 Data'!S17,'TIPD188 Data'!S19))-MIN(AVERAGE('TIPD188 Data'!D17,'TIPD188 Data'!D19),AVERAGE('TIPD188 Data'!E17,'TIPD188 Data'!E19),AVERAGE('TIPD188 Data'!F17,'TIPD188 Data'!F19),AVERAGE('TIPD188 Data'!G17,'TIPD188 Data'!G19),AVERAGE('TIPD188 Data'!H17,'TIPD188 Data'!H19),AVERAGE('TIPD188 Data'!I17,'TIPD188 Data'!I19),AVERAGE('TIPD188 Data'!J17,'TIPD188 Data'!J19),AVERAGE('TIPD188 Data'!K17,'TIPD188 Data'!K19),AVERAGE('TIPD188 Data'!L17,'TIPD188 Data'!L19),AVERAGE('TIPD188 Data'!M17,'TIPD188 Data'!M19),AVERAGE('TIPD188 Data'!N17,'TIPD188 Data'!N19),AVERAGE('TIPD188 Data'!O17,'TIPD188 Data'!O19),AVERAGE('TIPD188 Data'!P17,'TIPD188 Data'!P19),AVERAGE('TIPD188 Data'!Q17,'TIPD188 Data'!Q19),AVERAGE('TIPD188 Data'!R17,'TIPD188 Data'!R19),AVERAGE('TIPD188 Data'!S17,'TIPD188 Data'!S19)))</f>
        <v>115.22744772810645</v>
      </c>
      <c r="G43" s="61"/>
      <c r="H43" s="62"/>
      <c r="I43" s="63">
        <f>$L$38/(D43*0.000000001)</f>
        <v>87707.526568124435</v>
      </c>
      <c r="J43" s="64"/>
      <c r="K43" s="63">
        <f>$L$38/(F43*0.000000001)</f>
        <v>86784.878057841284</v>
      </c>
      <c r="L43" s="64"/>
    </row>
    <row r="44" spans="2:15" ht="15.75" thickBot="1" x14ac:dyDescent="0.3">
      <c r="B44" s="71">
        <v>40</v>
      </c>
      <c r="C44" s="72"/>
      <c r="D44" s="60">
        <f>1000000000*(MAX('TIPD188 Data'!D40:S40)-MIN('TIPD188 Data'!D40:S40))</f>
        <v>231.77723785920179</v>
      </c>
      <c r="E44" s="62"/>
      <c r="F44" s="60">
        <f>1000000000*(MAX(AVERAGE('TIPD188 Data'!D69,'TIPD188 Data'!D71),AVERAGE('TIPD188 Data'!E69,'TIPD188 Data'!E71),AVERAGE('TIPD188 Data'!F69,'TIPD188 Data'!F71),AVERAGE('TIPD188 Data'!G69,'TIPD188 Data'!G71),AVERAGE('TIPD188 Data'!H69,'TIPD188 Data'!H71),AVERAGE('TIPD188 Data'!I69,'TIPD188 Data'!I71),AVERAGE('TIPD188 Data'!J69,'TIPD188 Data'!J71),AVERAGE('TIPD188 Data'!K69,'TIPD188 Data'!K71),AVERAGE('TIPD188 Data'!L69,'TIPD188 Data'!L71),AVERAGE('TIPD188 Data'!M69,'TIPD188 Data'!M71),AVERAGE('TIPD188 Data'!N69,'TIPD188 Data'!N71),AVERAGE('TIPD188 Data'!O69,'TIPD188 Data'!O71),AVERAGE('TIPD188 Data'!P69,'TIPD188 Data'!P71),AVERAGE('TIPD188 Data'!Q69,'TIPD188 Data'!Q71),AVERAGE('TIPD188 Data'!R69,'TIPD188 Data'!R71),AVERAGE('TIPD188 Data'!S69,'TIPD188 Data'!S71))-MIN(AVERAGE('TIPD188 Data'!D69,'TIPD188 Data'!D71),AVERAGE('TIPD188 Data'!E69,'TIPD188 Data'!E71),AVERAGE('TIPD188 Data'!F69,'TIPD188 Data'!F71),AVERAGE('TIPD188 Data'!G69,'TIPD188 Data'!G71),AVERAGE('TIPD188 Data'!H69,'TIPD188 Data'!H71),AVERAGE('TIPD188 Data'!I69,'TIPD188 Data'!I71),AVERAGE('TIPD188 Data'!J69,'TIPD188 Data'!J71),AVERAGE('TIPD188 Data'!K69,'TIPD188 Data'!K71),AVERAGE('TIPD188 Data'!L69,'TIPD188 Data'!L71),AVERAGE('TIPD188 Data'!M69,'TIPD188 Data'!M71),AVERAGE('TIPD188 Data'!N69,'TIPD188 Data'!N71),AVERAGE('TIPD188 Data'!O69,'TIPD188 Data'!O71),AVERAGE('TIPD188 Data'!P69,'TIPD188 Data'!P71),AVERAGE('TIPD188 Data'!Q69,'TIPD188 Data'!Q71),AVERAGE('TIPD188 Data'!R69,'TIPD188 Data'!R71),AVERAGE('TIPD188 Data'!S69,'TIPD188 Data'!S71)))</f>
        <v>153.06113314727426</v>
      </c>
      <c r="G44" s="61"/>
      <c r="H44" s="62"/>
      <c r="I44" s="63">
        <f>$L$38/(D44*0.000000001)</f>
        <v>43144.875192941596</v>
      </c>
      <c r="J44" s="64"/>
      <c r="K44" s="63">
        <f>$L$38/(F44*0.000000001)</f>
        <v>65333.372322404502</v>
      </c>
      <c r="L44" s="64"/>
    </row>
    <row r="45" spans="2:15" ht="15.75" thickBot="1" x14ac:dyDescent="0.3">
      <c r="B45" s="71">
        <v>80</v>
      </c>
      <c r="C45" s="72"/>
      <c r="D45" s="60">
        <f>1000000000*(MAX('TIPD188 Data'!D43:S43)-MIN('TIPD188 Data'!D43:S43))</f>
        <v>282.83434730836007</v>
      </c>
      <c r="E45" s="62"/>
      <c r="F45" s="60">
        <f>1000000000*(MAX(AVERAGE('TIPD188 Data'!D74,'TIPD188 Data'!D76),AVERAGE('TIPD188 Data'!E74,'TIPD188 Data'!E76),AVERAGE('TIPD188 Data'!F74,'TIPD188 Data'!F76),AVERAGE('TIPD188 Data'!G74,'TIPD188 Data'!G76),AVERAGE('TIPD188 Data'!H74,'TIPD188 Data'!H76),AVERAGE('TIPD188 Data'!I74,'TIPD188 Data'!I76),AVERAGE('TIPD188 Data'!J74,'TIPD188 Data'!J76),AVERAGE('TIPD188 Data'!K74,'TIPD188 Data'!K76),AVERAGE('TIPD188 Data'!L74,'TIPD188 Data'!L76),AVERAGE('TIPD188 Data'!M74,'TIPD188 Data'!M76),AVERAGE('TIPD188 Data'!N74,'TIPD188 Data'!N76),AVERAGE('TIPD188 Data'!O74,'TIPD188 Data'!O76),AVERAGE('TIPD188 Data'!P74,'TIPD188 Data'!P76),AVERAGE('TIPD188 Data'!Q74,'TIPD188 Data'!Q76),AVERAGE('TIPD188 Data'!R74,'TIPD188 Data'!R76),AVERAGE('TIPD188 Data'!S74,'TIPD188 Data'!S76))-MIN(AVERAGE('TIPD188 Data'!D74,'TIPD188 Data'!D76),AVERAGE('TIPD188 Data'!E74,'TIPD188 Data'!E76),AVERAGE('TIPD188 Data'!F74,'TIPD188 Data'!F76),AVERAGE('TIPD188 Data'!G74,'TIPD188 Data'!G76),AVERAGE('TIPD188 Data'!H74,'TIPD188 Data'!H76),AVERAGE('TIPD188 Data'!I74,'TIPD188 Data'!I76),AVERAGE('TIPD188 Data'!J74,'TIPD188 Data'!J76),AVERAGE('TIPD188 Data'!K74,'TIPD188 Data'!K76),AVERAGE('TIPD188 Data'!L74,'TIPD188 Data'!L76),AVERAGE('TIPD188 Data'!M74,'TIPD188 Data'!M76),AVERAGE('TIPD188 Data'!N74,'TIPD188 Data'!N76),AVERAGE('TIPD188 Data'!O74,'TIPD188 Data'!O76),AVERAGE('TIPD188 Data'!P74,'TIPD188 Data'!P76),AVERAGE('TIPD188 Data'!Q74,'TIPD188 Data'!Q76),AVERAGE('TIPD188 Data'!R74,'TIPD188 Data'!R76),AVERAGE('TIPD188 Data'!S74,'TIPD188 Data'!S76)))</f>
        <v>231.18953012453707</v>
      </c>
      <c r="G45" s="61"/>
      <c r="H45" s="62"/>
      <c r="I45" s="63">
        <f>$L$38/(D45*0.000000001)</f>
        <v>35356.38473603598</v>
      </c>
      <c r="J45" s="64"/>
      <c r="K45" s="63">
        <f>$L$38/(F45*0.000000001)</f>
        <v>43254.553935090415</v>
      </c>
      <c r="L45" s="64"/>
    </row>
    <row r="46" spans="2:15" ht="15.75" thickBot="1" x14ac:dyDescent="0.3">
      <c r="B46" s="71">
        <v>100</v>
      </c>
      <c r="C46" s="72"/>
      <c r="D46" s="60">
        <f>1000000000*(MAX('TIPD188 Data'!D46:S46)-MIN('TIPD188 Data'!D46:S46))</f>
        <v>552.44527058674998</v>
      </c>
      <c r="E46" s="62"/>
      <c r="F46" s="60">
        <f>1000000000*(MAX(AVERAGE('TIPD188 Data'!D79,'TIPD188 Data'!D81),AVERAGE('TIPD188 Data'!E79,'TIPD188 Data'!E81),AVERAGE('TIPD188 Data'!F79,'TIPD188 Data'!F81),AVERAGE('TIPD188 Data'!G79,'TIPD188 Data'!G81),AVERAGE('TIPD188 Data'!H79,'TIPD188 Data'!H81),AVERAGE('TIPD188 Data'!I79,'TIPD188 Data'!I81),AVERAGE('TIPD188 Data'!J79,'TIPD188 Data'!J81),AVERAGE('TIPD188 Data'!K79,'TIPD188 Data'!K81),AVERAGE('TIPD188 Data'!L79,'TIPD188 Data'!L81),AVERAGE('TIPD188 Data'!M79,'TIPD188 Data'!M81),AVERAGE('TIPD188 Data'!N79,'TIPD188 Data'!N81),AVERAGE('TIPD188 Data'!O79,'TIPD188 Data'!O81),AVERAGE('TIPD188 Data'!P79,'TIPD188 Data'!P81),AVERAGE('TIPD188 Data'!Q79,'TIPD188 Data'!Q81),AVERAGE('TIPD188 Data'!R79,'TIPD188 Data'!R81),AVERAGE('TIPD188 Data'!S79,'TIPD188 Data'!S81))-MIN(AVERAGE('TIPD188 Data'!D79,'TIPD188 Data'!D81),AVERAGE('TIPD188 Data'!E79,'TIPD188 Data'!E81),AVERAGE('TIPD188 Data'!F79,'TIPD188 Data'!F81),AVERAGE('TIPD188 Data'!G79,'TIPD188 Data'!G81),AVERAGE('TIPD188 Data'!H79,'TIPD188 Data'!H81),AVERAGE('TIPD188 Data'!I79,'TIPD188 Data'!I81),AVERAGE('TIPD188 Data'!J79,'TIPD188 Data'!J81),AVERAGE('TIPD188 Data'!K79,'TIPD188 Data'!K81),AVERAGE('TIPD188 Data'!L79,'TIPD188 Data'!L81),AVERAGE('TIPD188 Data'!M79,'TIPD188 Data'!M81),AVERAGE('TIPD188 Data'!N79,'TIPD188 Data'!N81),AVERAGE('TIPD188 Data'!O79,'TIPD188 Data'!O81),AVERAGE('TIPD188 Data'!P79,'TIPD188 Data'!P81),AVERAGE('TIPD188 Data'!Q79,'TIPD188 Data'!Q81),AVERAGE('TIPD188 Data'!R79,'TIPD188 Data'!R81),AVERAGE('TIPD188 Data'!S79,'TIPD188 Data'!S81)))</f>
        <v>358.7588402806233</v>
      </c>
      <c r="G46" s="61"/>
      <c r="H46" s="62"/>
      <c r="I46" s="63">
        <f>$L$38/(D46*0.000000001)</f>
        <v>18101.34058959187</v>
      </c>
      <c r="J46" s="64"/>
      <c r="K46" s="63">
        <f>$L$38/(F46*0.000000001)</f>
        <v>27873.877594703841</v>
      </c>
      <c r="L46" s="64"/>
    </row>
    <row r="47" spans="2:15" ht="15.75" thickBot="1" x14ac:dyDescent="0.3">
      <c r="B47" s="71">
        <v>125</v>
      </c>
      <c r="C47" s="72"/>
      <c r="D47" s="60">
        <f>1000000000*(MAX('TIPD188 Data'!D49:S49)-MIN('TIPD188 Data'!D49:S49))</f>
        <v>752.26590037346523</v>
      </c>
      <c r="E47" s="62"/>
      <c r="F47" s="60">
        <f>1000000000*(MAX(AVERAGE('TIPD188 Data'!D84,'TIPD188 Data'!D86),AVERAGE('TIPD188 Data'!E84,'TIPD188 Data'!E86),AVERAGE('TIPD188 Data'!F84,'TIPD188 Data'!F86),AVERAGE('TIPD188 Data'!G84,'TIPD188 Data'!G86),AVERAGE('TIPD188 Data'!H84,'TIPD188 Data'!H86),AVERAGE('TIPD188 Data'!I84,'TIPD188 Data'!I86),AVERAGE('TIPD188 Data'!J84,'TIPD188 Data'!J86),AVERAGE('TIPD188 Data'!K84,'TIPD188 Data'!K86),AVERAGE('TIPD188 Data'!L84,'TIPD188 Data'!L86),AVERAGE('TIPD188 Data'!M84,'TIPD188 Data'!M86),AVERAGE('TIPD188 Data'!N84,'TIPD188 Data'!N86),AVERAGE('TIPD188 Data'!O84,'TIPD188 Data'!O86),AVERAGE('TIPD188 Data'!P84,'TIPD188 Data'!P86),AVERAGE('TIPD188 Data'!Q84,'TIPD188 Data'!Q86),AVERAGE('TIPD188 Data'!R84,'TIPD188 Data'!R86),AVERAGE('TIPD188 Data'!S84,'TIPD188 Data'!S86))-MIN(AVERAGE('TIPD188 Data'!D84,'TIPD188 Data'!D86),AVERAGE('TIPD188 Data'!E84,'TIPD188 Data'!E86),AVERAGE('TIPD188 Data'!F84,'TIPD188 Data'!F86),AVERAGE('TIPD188 Data'!G84,'TIPD188 Data'!G86),AVERAGE('TIPD188 Data'!H84,'TIPD188 Data'!H86),AVERAGE('TIPD188 Data'!I84,'TIPD188 Data'!I86),AVERAGE('TIPD188 Data'!J84,'TIPD188 Data'!J86),AVERAGE('TIPD188 Data'!K84,'TIPD188 Data'!K86),AVERAGE('TIPD188 Data'!L84,'TIPD188 Data'!L86),AVERAGE('TIPD188 Data'!M84,'TIPD188 Data'!M86),AVERAGE('TIPD188 Data'!N84,'TIPD188 Data'!N86),AVERAGE('TIPD188 Data'!O84,'TIPD188 Data'!O86),AVERAGE('TIPD188 Data'!P84,'TIPD188 Data'!P86),AVERAGE('TIPD188 Data'!Q84,'TIPD188 Data'!Q86),AVERAGE('TIPD188 Data'!R84,'TIPD188 Data'!R86),AVERAGE('TIPD188 Data'!S84,'TIPD188 Data'!S86)))</f>
        <v>239.89495094426695</v>
      </c>
      <c r="G47" s="61"/>
      <c r="H47" s="62"/>
      <c r="I47" s="63">
        <f>$L$38/(D47*0.000000001)</f>
        <v>13293.171995481202</v>
      </c>
      <c r="J47" s="64"/>
      <c r="K47" s="63">
        <f>$L$38/(F47*0.000000001)</f>
        <v>41684.912336163456</v>
      </c>
      <c r="L47" s="64"/>
    </row>
    <row r="49" spans="2:12" ht="15.75" thickBot="1" x14ac:dyDescent="0.3"/>
    <row r="50" spans="2:12" ht="15.75" thickBot="1" x14ac:dyDescent="0.3">
      <c r="B50" s="54" t="s">
        <v>937</v>
      </c>
      <c r="C50" s="55"/>
      <c r="D50" s="55"/>
      <c r="E50" s="55"/>
      <c r="F50" s="55"/>
      <c r="G50" s="55"/>
      <c r="H50" s="55"/>
      <c r="I50" s="65" t="s">
        <v>990</v>
      </c>
      <c r="J50" s="66"/>
      <c r="K50" s="67"/>
      <c r="L50" s="45">
        <f>L38</f>
        <v>0.01</v>
      </c>
    </row>
    <row r="51" spans="2:12" ht="18.75" thickBot="1" x14ac:dyDescent="0.4">
      <c r="B51" s="78" t="s">
        <v>0</v>
      </c>
      <c r="C51" s="79"/>
      <c r="D51" s="80" t="s">
        <v>146</v>
      </c>
      <c r="E51" s="81"/>
      <c r="F51" s="57" t="s">
        <v>997</v>
      </c>
      <c r="G51" s="58"/>
      <c r="H51" s="59"/>
      <c r="I51" s="68" t="s">
        <v>986</v>
      </c>
      <c r="J51" s="69"/>
      <c r="K51" s="68" t="s">
        <v>989</v>
      </c>
      <c r="L51" s="70"/>
    </row>
    <row r="52" spans="2:12" ht="15.75" thickBot="1" x14ac:dyDescent="0.3">
      <c r="B52" s="71">
        <v>-40</v>
      </c>
      <c r="C52" s="72"/>
      <c r="D52" s="60">
        <f>1000000000*(MAX('TIPD188 Data'!D129:S129)-MIN('TIPD188 Data'!D129:S129))</f>
        <v>258.88525712058907</v>
      </c>
      <c r="E52" s="62"/>
      <c r="F52" s="60">
        <f>1000000000*(MAX(AVERAGE('TIPD188 Data'!D152,'TIPD188 Data'!D154),AVERAGE('TIPD188 Data'!E152,'TIPD188 Data'!E154),AVERAGE('TIPD188 Data'!F152,'TIPD188 Data'!F154),AVERAGE('TIPD188 Data'!G152,'TIPD188 Data'!G154),AVERAGE('TIPD188 Data'!H152,'TIPD188 Data'!H154),AVERAGE('TIPD188 Data'!I152,'TIPD188 Data'!I154),AVERAGE('TIPD188 Data'!J152,'TIPD188 Data'!J154),AVERAGE('TIPD188 Data'!K152,'TIPD188 Data'!K154),AVERAGE('TIPD188 Data'!L152,'TIPD188 Data'!L154),AVERAGE('TIPD188 Data'!M152,'TIPD188 Data'!M154),AVERAGE('TIPD188 Data'!N152,'TIPD188 Data'!N154),AVERAGE('TIPD188 Data'!O152,'TIPD188 Data'!O154),AVERAGE('TIPD188 Data'!P152,'TIPD188 Data'!P154),AVERAGE('TIPD188 Data'!Q152,'TIPD188 Data'!Q154),AVERAGE('TIPD188 Data'!R152,'TIPD188 Data'!R154),AVERAGE('TIPD188 Data'!S152,'TIPD188 Data'!S154))-MIN(AVERAGE('TIPD188 Data'!D152,'TIPD188 Data'!D154),AVERAGE('TIPD188 Data'!E152,'TIPD188 Data'!E154),AVERAGE('TIPD188 Data'!F152,'TIPD188 Data'!F154),AVERAGE('TIPD188 Data'!G152,'TIPD188 Data'!G154),AVERAGE('TIPD188 Data'!H152,'TIPD188 Data'!H154),AVERAGE('TIPD188 Data'!I152,'TIPD188 Data'!I154),AVERAGE('TIPD188 Data'!J152,'TIPD188 Data'!J154),AVERAGE('TIPD188 Data'!K152,'TIPD188 Data'!K154),AVERAGE('TIPD188 Data'!L152,'TIPD188 Data'!L154),AVERAGE('TIPD188 Data'!M152,'TIPD188 Data'!M154),AVERAGE('TIPD188 Data'!N152,'TIPD188 Data'!N154),AVERAGE('TIPD188 Data'!O152,'TIPD188 Data'!O154),AVERAGE('TIPD188 Data'!P152,'TIPD188 Data'!P154),AVERAGE('TIPD188 Data'!Q152,'TIPD188 Data'!Q154),AVERAGE('TIPD188 Data'!R152,'TIPD188 Data'!R154),AVERAGE('TIPD188 Data'!S152,'TIPD188 Data'!S154)))</f>
        <v>123.27169734635545</v>
      </c>
      <c r="G52" s="61"/>
      <c r="H52" s="62"/>
      <c r="I52" s="63">
        <f t="shared" ref="I52:I59" si="6">$L$50/(D52*0.000000001)</f>
        <v>38627.151314923998</v>
      </c>
      <c r="J52" s="64"/>
      <c r="K52" s="63">
        <f t="shared" ref="K52:K59" si="7">$L$50/(F52*0.000000001)</f>
        <v>81121.621712590553</v>
      </c>
      <c r="L52" s="64"/>
    </row>
    <row r="53" spans="2:12" ht="15.75" thickBot="1" x14ac:dyDescent="0.3">
      <c r="B53" s="71">
        <v>-20</v>
      </c>
      <c r="C53" s="72"/>
      <c r="D53" s="60">
        <f>1000000000*(MAX('TIPD188 Data'!D132:S132)-MIN('TIPD188 Data'!D132:S132))</f>
        <v>323.45964446657547</v>
      </c>
      <c r="E53" s="62"/>
      <c r="F53" s="60">
        <f>1000000000*(MAX(AVERAGE('TIPD188 Data'!D157,'TIPD188 Data'!D159),AVERAGE('TIPD188 Data'!E157,'TIPD188 Data'!E159),AVERAGE('TIPD188 Data'!F157,'TIPD188 Data'!F159),AVERAGE('TIPD188 Data'!G157,'TIPD188 Data'!G159),AVERAGE('TIPD188 Data'!H157,'TIPD188 Data'!H159),AVERAGE('TIPD188 Data'!I157,'TIPD188 Data'!I159),AVERAGE('TIPD188 Data'!J157,'TIPD188 Data'!J159),AVERAGE('TIPD188 Data'!K157,'TIPD188 Data'!K159),AVERAGE('TIPD188 Data'!L157,'TIPD188 Data'!L159),AVERAGE('TIPD188 Data'!M157,'TIPD188 Data'!M159),AVERAGE('TIPD188 Data'!N157,'TIPD188 Data'!N159),AVERAGE('TIPD188 Data'!O157,'TIPD188 Data'!O159),AVERAGE('TIPD188 Data'!P157,'TIPD188 Data'!P159),AVERAGE('TIPD188 Data'!Q157,'TIPD188 Data'!Q159),AVERAGE('TIPD188 Data'!R157,'TIPD188 Data'!R159),AVERAGE('TIPD188 Data'!S157,'TIPD188 Data'!S159))-MIN(AVERAGE('TIPD188 Data'!D157,'TIPD188 Data'!D159),AVERAGE('TIPD188 Data'!E157,'TIPD188 Data'!E159),AVERAGE('TIPD188 Data'!F157,'TIPD188 Data'!F159),AVERAGE('TIPD188 Data'!G157,'TIPD188 Data'!G159),AVERAGE('TIPD188 Data'!H157,'TIPD188 Data'!H159),AVERAGE('TIPD188 Data'!I157,'TIPD188 Data'!I159),AVERAGE('TIPD188 Data'!J157,'TIPD188 Data'!J159),AVERAGE('TIPD188 Data'!K157,'TIPD188 Data'!K159),AVERAGE('TIPD188 Data'!L157,'TIPD188 Data'!L159),AVERAGE('TIPD188 Data'!M157,'TIPD188 Data'!M159),AVERAGE('TIPD188 Data'!N157,'TIPD188 Data'!N159),AVERAGE('TIPD188 Data'!O157,'TIPD188 Data'!O159),AVERAGE('TIPD188 Data'!P157,'TIPD188 Data'!P159),AVERAGE('TIPD188 Data'!Q157,'TIPD188 Data'!Q159),AVERAGE('TIPD188 Data'!R157,'TIPD188 Data'!R159),AVERAGE('TIPD188 Data'!S157,'TIPD188 Data'!S159)))</f>
        <v>106.9628077100121</v>
      </c>
      <c r="G53" s="61"/>
      <c r="H53" s="62"/>
      <c r="I53" s="63">
        <f t="shared" si="6"/>
        <v>30915.757718373872</v>
      </c>
      <c r="J53" s="64"/>
      <c r="K53" s="63">
        <f t="shared" si="7"/>
        <v>93490.440407203001</v>
      </c>
      <c r="L53" s="64"/>
    </row>
    <row r="54" spans="2:12" ht="15.75" thickBot="1" x14ac:dyDescent="0.3">
      <c r="B54" s="71">
        <v>0</v>
      </c>
      <c r="C54" s="72"/>
      <c r="D54" s="60">
        <f>1000000000*(MAX('TIPD188 Data'!D135:S135)-MIN('TIPD188 Data'!D135:S135))</f>
        <v>269.904777144489</v>
      </c>
      <c r="E54" s="62"/>
      <c r="F54" s="60">
        <f>1000000000*(MAX(AVERAGE('TIPD188 Data'!D162,'TIPD188 Data'!D164),AVERAGE('TIPD188 Data'!E162,'TIPD188 Data'!E164),AVERAGE('TIPD188 Data'!F162,'TIPD188 Data'!F164),AVERAGE('TIPD188 Data'!G162,'TIPD188 Data'!G164),AVERAGE('TIPD188 Data'!H162,'TIPD188 Data'!H164),AVERAGE('TIPD188 Data'!I162,'TIPD188 Data'!I164),AVERAGE('TIPD188 Data'!J162,'TIPD188 Data'!J164),AVERAGE('TIPD188 Data'!K162,'TIPD188 Data'!K164),AVERAGE('TIPD188 Data'!L162,'TIPD188 Data'!L164),AVERAGE('TIPD188 Data'!M162,'TIPD188 Data'!M164),AVERAGE('TIPD188 Data'!N162,'TIPD188 Data'!N164),AVERAGE('TIPD188 Data'!O162,'TIPD188 Data'!O164),AVERAGE('TIPD188 Data'!P162,'TIPD188 Data'!P164),AVERAGE('TIPD188 Data'!Q162,'TIPD188 Data'!Q164),AVERAGE('TIPD188 Data'!R162,'TIPD188 Data'!R164),AVERAGE('TIPD188 Data'!S162,'TIPD188 Data'!S164))-MIN(AVERAGE('TIPD188 Data'!D162,'TIPD188 Data'!D164),AVERAGE('TIPD188 Data'!E162,'TIPD188 Data'!E164),AVERAGE('TIPD188 Data'!F162,'TIPD188 Data'!F164),AVERAGE('TIPD188 Data'!G162,'TIPD188 Data'!G164),AVERAGE('TIPD188 Data'!H162,'TIPD188 Data'!H164),AVERAGE('TIPD188 Data'!I162,'TIPD188 Data'!I164),AVERAGE('TIPD188 Data'!J162,'TIPD188 Data'!J164),AVERAGE('TIPD188 Data'!K162,'TIPD188 Data'!K164),AVERAGE('TIPD188 Data'!L162,'TIPD188 Data'!L164),AVERAGE('TIPD188 Data'!M162,'TIPD188 Data'!M164),AVERAGE('TIPD188 Data'!N162,'TIPD188 Data'!N164),AVERAGE('TIPD188 Data'!O162,'TIPD188 Data'!O164),AVERAGE('TIPD188 Data'!P162,'TIPD188 Data'!P164),AVERAGE('TIPD188 Data'!Q162,'TIPD188 Data'!Q164),AVERAGE('TIPD188 Data'!R162,'TIPD188 Data'!R164),AVERAGE('TIPD188 Data'!S162,'TIPD188 Data'!S164)))</f>
        <v>147.77176353571176</v>
      </c>
      <c r="G54" s="61"/>
      <c r="H54" s="62"/>
      <c r="I54" s="63">
        <f t="shared" si="6"/>
        <v>37050.103765472319</v>
      </c>
      <c r="J54" s="64"/>
      <c r="K54" s="63">
        <f t="shared" si="7"/>
        <v>67671.927036204841</v>
      </c>
      <c r="L54" s="64"/>
    </row>
    <row r="55" spans="2:12" ht="15.75" thickBot="1" x14ac:dyDescent="0.3">
      <c r="B55" s="83">
        <v>25</v>
      </c>
      <c r="C55" s="84"/>
      <c r="D55" s="60">
        <f>1000000000*(MAX('TIPD188 Data'!D111:S111)-MIN('TIPD188 Data'!D111:S111))</f>
        <v>184.39330175083757</v>
      </c>
      <c r="E55" s="62"/>
      <c r="F55" s="60">
        <f>1000000000*(MAX(AVERAGE('TIPD188 Data'!D115,'TIPD188 Data'!D117),AVERAGE('TIPD188 Data'!E115,'TIPD188 Data'!E117),AVERAGE('TIPD188 Data'!F115,'TIPD188 Data'!F117),AVERAGE('TIPD188 Data'!G115,'TIPD188 Data'!G117),AVERAGE('TIPD188 Data'!H115,'TIPD188 Data'!H117),AVERAGE('TIPD188 Data'!I115,'TIPD188 Data'!I117),AVERAGE('TIPD188 Data'!J115,'TIPD188 Data'!J117),AVERAGE('TIPD188 Data'!K115,'TIPD188 Data'!K117),AVERAGE('TIPD188 Data'!L115,'TIPD188 Data'!L117),AVERAGE('TIPD188 Data'!M115,'TIPD188 Data'!M117),AVERAGE('TIPD188 Data'!N115,'TIPD188 Data'!N117),AVERAGE('TIPD188 Data'!O115,'TIPD188 Data'!O117),AVERAGE('TIPD188 Data'!P115,'TIPD188 Data'!P117),AVERAGE('TIPD188 Data'!Q115,'TIPD188 Data'!Q117),AVERAGE('TIPD188 Data'!R115,'TIPD188 Data'!R117),AVERAGE('TIPD188 Data'!S115,'TIPD188 Data'!S117))-MIN(AVERAGE('TIPD188 Data'!D115,'TIPD188 Data'!D117),AVERAGE('TIPD188 Data'!E115,'TIPD188 Data'!E117),AVERAGE('TIPD188 Data'!F115,'TIPD188 Data'!F117),AVERAGE('TIPD188 Data'!G115,'TIPD188 Data'!G117),AVERAGE('TIPD188 Data'!H115,'TIPD188 Data'!H117),AVERAGE('TIPD188 Data'!I115,'TIPD188 Data'!I117),AVERAGE('TIPD188 Data'!J115,'TIPD188 Data'!J117),AVERAGE('TIPD188 Data'!K115,'TIPD188 Data'!K117),AVERAGE('TIPD188 Data'!L115,'TIPD188 Data'!L117),AVERAGE('TIPD188 Data'!M115,'TIPD188 Data'!M117),AVERAGE('TIPD188 Data'!N115,'TIPD188 Data'!N117),AVERAGE('TIPD188 Data'!O115,'TIPD188 Data'!O117),AVERAGE('TIPD188 Data'!P115,'TIPD188 Data'!P117),AVERAGE('TIPD188 Data'!Q115,'TIPD188 Data'!Q117),AVERAGE('TIPD188 Data'!R115,'TIPD188 Data'!R117),AVERAGE('TIPD188 Data'!S115,'TIPD188 Data'!S117)))</f>
        <v>93.004749010701389</v>
      </c>
      <c r="G55" s="61"/>
      <c r="H55" s="62"/>
      <c r="I55" s="63">
        <f t="shared" si="6"/>
        <v>54231.904874248379</v>
      </c>
      <c r="J55" s="64"/>
      <c r="K55" s="63">
        <f t="shared" si="7"/>
        <v>107521.39118024362</v>
      </c>
      <c r="L55" s="64"/>
    </row>
    <row r="56" spans="2:12" ht="15.75" thickBot="1" x14ac:dyDescent="0.3">
      <c r="B56" s="71">
        <v>40</v>
      </c>
      <c r="C56" s="72"/>
      <c r="D56" s="60">
        <f>1000000000*(MAX('TIPD188 Data'!D138:S138)-MIN('TIPD188 Data'!D138:S138))</f>
        <v>294.0007942670714</v>
      </c>
      <c r="E56" s="62"/>
      <c r="F56" s="60">
        <f>1000000000*(MAX(AVERAGE('TIPD188 Data'!D167,'TIPD188 Data'!D169),AVERAGE('TIPD188 Data'!E167,'TIPD188 Data'!E169),AVERAGE('TIPD188 Data'!F167,'TIPD188 Data'!F169),AVERAGE('TIPD188 Data'!G167,'TIPD188 Data'!G169),AVERAGE('TIPD188 Data'!H167,'TIPD188 Data'!H169),AVERAGE('TIPD188 Data'!I167,'TIPD188 Data'!I169),AVERAGE('TIPD188 Data'!J167,'TIPD188 Data'!J169),AVERAGE('TIPD188 Data'!K167,'TIPD188 Data'!K169),AVERAGE('TIPD188 Data'!L167,'TIPD188 Data'!L169),AVERAGE('TIPD188 Data'!M167,'TIPD188 Data'!M169),AVERAGE('TIPD188 Data'!N167,'TIPD188 Data'!N169),AVERAGE('TIPD188 Data'!O167,'TIPD188 Data'!O169),AVERAGE('TIPD188 Data'!P167,'TIPD188 Data'!P169),AVERAGE('TIPD188 Data'!Q167,'TIPD188 Data'!Q169),AVERAGE('TIPD188 Data'!R167,'TIPD188 Data'!R169),AVERAGE('TIPD188 Data'!S167,'TIPD188 Data'!S169))-MIN(AVERAGE('TIPD188 Data'!D167,'TIPD188 Data'!D169),AVERAGE('TIPD188 Data'!E167,'TIPD188 Data'!E169),AVERAGE('TIPD188 Data'!F167,'TIPD188 Data'!F169),AVERAGE('TIPD188 Data'!G167,'TIPD188 Data'!G169),AVERAGE('TIPD188 Data'!H167,'TIPD188 Data'!H169),AVERAGE('TIPD188 Data'!I167,'TIPD188 Data'!I169),AVERAGE('TIPD188 Data'!J167,'TIPD188 Data'!J169),AVERAGE('TIPD188 Data'!K167,'TIPD188 Data'!K169),AVERAGE('TIPD188 Data'!L167,'TIPD188 Data'!L169),AVERAGE('TIPD188 Data'!M167,'TIPD188 Data'!M169),AVERAGE('TIPD188 Data'!N167,'TIPD188 Data'!N169),AVERAGE('TIPD188 Data'!O167,'TIPD188 Data'!O169),AVERAGE('TIPD188 Data'!P167,'TIPD188 Data'!P169),AVERAGE('TIPD188 Data'!Q167,'TIPD188 Data'!Q169),AVERAGE('TIPD188 Data'!R167,'TIPD188 Data'!R169),AVERAGE('TIPD188 Data'!S167,'TIPD188 Data'!S169)))</f>
        <v>162.90523770223774</v>
      </c>
      <c r="G56" s="61"/>
      <c r="H56" s="62"/>
      <c r="I56" s="63">
        <f t="shared" si="6"/>
        <v>34013.513551653748</v>
      </c>
      <c r="J56" s="64"/>
      <c r="K56" s="63">
        <f t="shared" si="7"/>
        <v>61385.38048898249</v>
      </c>
      <c r="L56" s="64"/>
    </row>
    <row r="57" spans="2:12" ht="15.75" thickBot="1" x14ac:dyDescent="0.3">
      <c r="B57" s="71">
        <v>80</v>
      </c>
      <c r="C57" s="72"/>
      <c r="D57" s="60">
        <f>1000000000*(MAX('TIPD188 Data'!D141:S141)-MIN('TIPD188 Data'!D141:S141))</f>
        <v>472.29662827191765</v>
      </c>
      <c r="E57" s="62"/>
      <c r="F57" s="60">
        <f>1000000000*(MAX(AVERAGE('TIPD188 Data'!D172,'TIPD188 Data'!D174),AVERAGE('TIPD188 Data'!E172,'TIPD188 Data'!E174),AVERAGE('TIPD188 Data'!F172,'TIPD188 Data'!F174),AVERAGE('TIPD188 Data'!G172,'TIPD188 Data'!G174),AVERAGE('TIPD188 Data'!H172,'TIPD188 Data'!H174),AVERAGE('TIPD188 Data'!I172,'TIPD188 Data'!I174),AVERAGE('TIPD188 Data'!J172,'TIPD188 Data'!J174),AVERAGE('TIPD188 Data'!K172,'TIPD188 Data'!K174),AVERAGE('TIPD188 Data'!L172,'TIPD188 Data'!L174),AVERAGE('TIPD188 Data'!M172,'TIPD188 Data'!M174),AVERAGE('TIPD188 Data'!N172,'TIPD188 Data'!N174),AVERAGE('TIPD188 Data'!O172,'TIPD188 Data'!O174),AVERAGE('TIPD188 Data'!P172,'TIPD188 Data'!P174),AVERAGE('TIPD188 Data'!Q172,'TIPD188 Data'!Q174),AVERAGE('TIPD188 Data'!R172,'TIPD188 Data'!R174),AVERAGE('TIPD188 Data'!S172,'TIPD188 Data'!S174))-MIN(AVERAGE('TIPD188 Data'!D172,'TIPD188 Data'!D174),AVERAGE('TIPD188 Data'!E172,'TIPD188 Data'!E174),AVERAGE('TIPD188 Data'!F172,'TIPD188 Data'!F174),AVERAGE('TIPD188 Data'!G172,'TIPD188 Data'!G174),AVERAGE('TIPD188 Data'!H172,'TIPD188 Data'!H174),AVERAGE('TIPD188 Data'!I172,'TIPD188 Data'!I174),AVERAGE('TIPD188 Data'!J172,'TIPD188 Data'!J174),AVERAGE('TIPD188 Data'!K172,'TIPD188 Data'!K174),AVERAGE('TIPD188 Data'!L172,'TIPD188 Data'!L174),AVERAGE('TIPD188 Data'!M172,'TIPD188 Data'!M174),AVERAGE('TIPD188 Data'!N172,'TIPD188 Data'!N174),AVERAGE('TIPD188 Data'!O172,'TIPD188 Data'!O174),AVERAGE('TIPD188 Data'!P172,'TIPD188 Data'!P174),AVERAGE('TIPD188 Data'!Q172,'TIPD188 Data'!Q174),AVERAGE('TIPD188 Data'!R172,'TIPD188 Data'!R174),AVERAGE('TIPD188 Data'!S172,'TIPD188 Data'!S174)))</f>
        <v>286.17693504859318</v>
      </c>
      <c r="G57" s="61"/>
      <c r="H57" s="62"/>
      <c r="I57" s="63">
        <f t="shared" si="6"/>
        <v>21173.134427380774</v>
      </c>
      <c r="J57" s="64"/>
      <c r="K57" s="63">
        <f t="shared" si="7"/>
        <v>34943.417079723731</v>
      </c>
      <c r="L57" s="64"/>
    </row>
    <row r="58" spans="2:12" ht="15.75" thickBot="1" x14ac:dyDescent="0.3">
      <c r="B58" s="71">
        <v>100</v>
      </c>
      <c r="C58" s="72"/>
      <c r="D58" s="60">
        <f>1000000000*(MAX('TIPD188 Data'!D144:S144)-MIN('TIPD188 Data'!D144:S144))</f>
        <v>701.64957172505478</v>
      </c>
      <c r="E58" s="62"/>
      <c r="F58" s="60">
        <f>1000000000*(MAX(AVERAGE('TIPD188 Data'!D177,'TIPD188 Data'!D179),AVERAGE('TIPD188 Data'!E177,'TIPD188 Data'!E179),AVERAGE('TIPD188 Data'!F177,'TIPD188 Data'!F179),AVERAGE('TIPD188 Data'!G177,'TIPD188 Data'!G179),AVERAGE('TIPD188 Data'!H177,'TIPD188 Data'!H179),AVERAGE('TIPD188 Data'!I177,'TIPD188 Data'!I179),AVERAGE('TIPD188 Data'!J177,'TIPD188 Data'!J179),AVERAGE('TIPD188 Data'!K177,'TIPD188 Data'!K179),AVERAGE('TIPD188 Data'!L177,'TIPD188 Data'!L179),AVERAGE('TIPD188 Data'!M177,'TIPD188 Data'!M179),AVERAGE('TIPD188 Data'!N177,'TIPD188 Data'!N179),AVERAGE('TIPD188 Data'!O177,'TIPD188 Data'!O179),AVERAGE('TIPD188 Data'!P177,'TIPD188 Data'!P179),AVERAGE('TIPD188 Data'!Q177,'TIPD188 Data'!Q179),AVERAGE('TIPD188 Data'!R177,'TIPD188 Data'!R179),AVERAGE('TIPD188 Data'!S177,'TIPD188 Data'!S179))-MIN(AVERAGE('TIPD188 Data'!D177,'TIPD188 Data'!D179),AVERAGE('TIPD188 Data'!E177,'TIPD188 Data'!E179),AVERAGE('TIPD188 Data'!F177,'TIPD188 Data'!F179),AVERAGE('TIPD188 Data'!G177,'TIPD188 Data'!G179),AVERAGE('TIPD188 Data'!H177,'TIPD188 Data'!H179),AVERAGE('TIPD188 Data'!I177,'TIPD188 Data'!I179),AVERAGE('TIPD188 Data'!J177,'TIPD188 Data'!J179),AVERAGE('TIPD188 Data'!K177,'TIPD188 Data'!K179),AVERAGE('TIPD188 Data'!L177,'TIPD188 Data'!L179),AVERAGE('TIPD188 Data'!M177,'TIPD188 Data'!M179),AVERAGE('TIPD188 Data'!N177,'TIPD188 Data'!N179),AVERAGE('TIPD188 Data'!O177,'TIPD188 Data'!O179),AVERAGE('TIPD188 Data'!P177,'TIPD188 Data'!P179),AVERAGE('TIPD188 Data'!Q177,'TIPD188 Data'!Q179),AVERAGE('TIPD188 Data'!R177,'TIPD188 Data'!R179),AVERAGE('TIPD188 Data'!S177,'TIPD188 Data'!S179)))</f>
        <v>520.12134517994548</v>
      </c>
      <c r="G58" s="61"/>
      <c r="H58" s="62"/>
      <c r="I58" s="63">
        <f t="shared" si="6"/>
        <v>14252.128702101672</v>
      </c>
      <c r="J58" s="64"/>
      <c r="K58" s="63">
        <f t="shared" si="7"/>
        <v>19226.282660136389</v>
      </c>
      <c r="L58" s="64"/>
    </row>
    <row r="59" spans="2:12" ht="15.75" thickBot="1" x14ac:dyDescent="0.3">
      <c r="B59" s="71">
        <v>125</v>
      </c>
      <c r="C59" s="72"/>
      <c r="D59" s="60">
        <f>1000000000*(MAX('TIPD188 Data'!D147:S147)-MIN('TIPD188 Data'!D147:S147))</f>
        <v>632.00620516873357</v>
      </c>
      <c r="E59" s="62"/>
      <c r="F59" s="60">
        <f>1000000000*(MAX(AVERAGE('TIPD188 Data'!D182,'TIPD188 Data'!D184),AVERAGE('TIPD188 Data'!E182,'TIPD188 Data'!E184),AVERAGE('TIPD188 Data'!F182,'TIPD188 Data'!F184),AVERAGE('TIPD188 Data'!G182,'TIPD188 Data'!G184),AVERAGE('TIPD188 Data'!H182,'TIPD188 Data'!H184),AVERAGE('TIPD188 Data'!I182,'TIPD188 Data'!I184),AVERAGE('TIPD188 Data'!J182,'TIPD188 Data'!J184),AVERAGE('TIPD188 Data'!K182,'TIPD188 Data'!K184),AVERAGE('TIPD188 Data'!L182,'TIPD188 Data'!L184),AVERAGE('TIPD188 Data'!M182,'TIPD188 Data'!M184),AVERAGE('TIPD188 Data'!N182,'TIPD188 Data'!N184),AVERAGE('TIPD188 Data'!O182,'TIPD188 Data'!O184),AVERAGE('TIPD188 Data'!P182,'TIPD188 Data'!P184),AVERAGE('TIPD188 Data'!Q182,'TIPD188 Data'!Q184),AVERAGE('TIPD188 Data'!R182,'TIPD188 Data'!R184),AVERAGE('TIPD188 Data'!S182,'TIPD188 Data'!S184))-MIN(AVERAGE('TIPD188 Data'!D182,'TIPD188 Data'!D184),AVERAGE('TIPD188 Data'!E182,'TIPD188 Data'!E184),AVERAGE('TIPD188 Data'!F182,'TIPD188 Data'!F184),AVERAGE('TIPD188 Data'!G182,'TIPD188 Data'!G184),AVERAGE('TIPD188 Data'!H182,'TIPD188 Data'!H184),AVERAGE('TIPD188 Data'!I182,'TIPD188 Data'!I184),AVERAGE('TIPD188 Data'!J182,'TIPD188 Data'!J184),AVERAGE('TIPD188 Data'!K182,'TIPD188 Data'!K184),AVERAGE('TIPD188 Data'!L182,'TIPD188 Data'!L184),AVERAGE('TIPD188 Data'!M182,'TIPD188 Data'!M184),AVERAGE('TIPD188 Data'!N182,'TIPD188 Data'!N184),AVERAGE('TIPD188 Data'!O182,'TIPD188 Data'!O184),AVERAGE('TIPD188 Data'!P182,'TIPD188 Data'!P184),AVERAGE('TIPD188 Data'!Q182,'TIPD188 Data'!Q184),AVERAGE('TIPD188 Data'!R182,'TIPD188 Data'!R184),AVERAGE('TIPD188 Data'!S182,'TIPD188 Data'!S184)))</f>
        <v>628.81054436070974</v>
      </c>
      <c r="G59" s="61"/>
      <c r="H59" s="62"/>
      <c r="I59" s="63">
        <f t="shared" si="6"/>
        <v>15822.629458725316</v>
      </c>
      <c r="J59" s="64"/>
      <c r="K59" s="63">
        <f t="shared" si="7"/>
        <v>15903.041209600991</v>
      </c>
      <c r="L59" s="64"/>
    </row>
    <row r="61" spans="2:12" ht="15" customHeight="1" x14ac:dyDescent="0.25">
      <c r="B61" s="56" t="s">
        <v>998</v>
      </c>
      <c r="C61" s="56"/>
      <c r="D61" s="56"/>
      <c r="E61" s="56"/>
      <c r="F61" s="56"/>
      <c r="G61" s="56"/>
      <c r="H61" s="56"/>
      <c r="I61" s="56"/>
      <c r="J61" s="56"/>
      <c r="K61" s="56"/>
      <c r="L61" s="53"/>
    </row>
    <row r="62" spans="2:12" x14ac:dyDescent="0.25">
      <c r="B62" s="56"/>
      <c r="C62" s="56"/>
      <c r="D62" s="56"/>
      <c r="E62" s="56"/>
      <c r="F62" s="56"/>
      <c r="G62" s="56"/>
      <c r="H62" s="56"/>
      <c r="I62" s="56"/>
      <c r="J62" s="56"/>
      <c r="K62" s="56"/>
      <c r="L62" s="53"/>
    </row>
    <row r="63" spans="2:12" x14ac:dyDescent="0.25">
      <c r="B63" s="56"/>
      <c r="C63" s="56"/>
      <c r="D63" s="56"/>
      <c r="E63" s="56"/>
      <c r="F63" s="56"/>
      <c r="G63" s="56"/>
      <c r="H63" s="56"/>
      <c r="I63" s="56"/>
      <c r="J63" s="56"/>
      <c r="K63" s="56"/>
      <c r="L63" s="53"/>
    </row>
    <row r="72" spans="6:9" x14ac:dyDescent="0.25">
      <c r="F72" s="52"/>
      <c r="G72" s="52"/>
      <c r="H72" s="51"/>
    </row>
    <row r="73" spans="6:9" x14ac:dyDescent="0.25">
      <c r="F73" s="52"/>
      <c r="G73" s="52"/>
      <c r="H73" s="51"/>
      <c r="I73" s="51"/>
    </row>
  </sheetData>
  <mergeCells count="226">
    <mergeCell ref="B58:C58"/>
    <mergeCell ref="D58:E58"/>
    <mergeCell ref="B59:C59"/>
    <mergeCell ref="D59:E59"/>
    <mergeCell ref="B56:C56"/>
    <mergeCell ref="D56:E56"/>
    <mergeCell ref="B57:C57"/>
    <mergeCell ref="D57:E57"/>
    <mergeCell ref="B54:C54"/>
    <mergeCell ref="D54:E54"/>
    <mergeCell ref="B55:C55"/>
    <mergeCell ref="D55:E55"/>
    <mergeCell ref="B53:C53"/>
    <mergeCell ref="D53:E53"/>
    <mergeCell ref="B47:C47"/>
    <mergeCell ref="D47:E47"/>
    <mergeCell ref="B51:C51"/>
    <mergeCell ref="D51:E51"/>
    <mergeCell ref="M21:O21"/>
    <mergeCell ref="J33:L33"/>
    <mergeCell ref="M33:O33"/>
    <mergeCell ref="B52:C52"/>
    <mergeCell ref="D52:E52"/>
    <mergeCell ref="B38:H38"/>
    <mergeCell ref="B46:C46"/>
    <mergeCell ref="D46:E46"/>
    <mergeCell ref="J19:L19"/>
    <mergeCell ref="B26:C26"/>
    <mergeCell ref="B43:C43"/>
    <mergeCell ref="D43:E43"/>
    <mergeCell ref="B44:C44"/>
    <mergeCell ref="D44:E44"/>
    <mergeCell ref="B41:C41"/>
    <mergeCell ref="D41:E41"/>
    <mergeCell ref="B42:C42"/>
    <mergeCell ref="D42:E42"/>
    <mergeCell ref="J21:L21"/>
    <mergeCell ref="D26:E26"/>
    <mergeCell ref="F26:G26"/>
    <mergeCell ref="H26:I26"/>
    <mergeCell ref="I7:J7"/>
    <mergeCell ref="B8:C8"/>
    <mergeCell ref="D8:E8"/>
    <mergeCell ref="G8:H8"/>
    <mergeCell ref="I8:J8"/>
    <mergeCell ref="B15:C15"/>
    <mergeCell ref="D15:E15"/>
    <mergeCell ref="F15:G15"/>
    <mergeCell ref="H15:I15"/>
    <mergeCell ref="J15:L15"/>
    <mergeCell ref="I3:P5"/>
    <mergeCell ref="B3:C3"/>
    <mergeCell ref="D3:E3"/>
    <mergeCell ref="B4:C4"/>
    <mergeCell ref="D4:E4"/>
    <mergeCell ref="B7:C7"/>
    <mergeCell ref="D7:E7"/>
    <mergeCell ref="M12:O12"/>
    <mergeCell ref="B13:C13"/>
    <mergeCell ref="D13:E13"/>
    <mergeCell ref="F13:G13"/>
    <mergeCell ref="H13:I13"/>
    <mergeCell ref="J13:L13"/>
    <mergeCell ref="M13:O13"/>
    <mergeCell ref="B9:C9"/>
    <mergeCell ref="D9:E9"/>
    <mergeCell ref="G9:H9"/>
    <mergeCell ref="I9:J9"/>
    <mergeCell ref="B12:C12"/>
    <mergeCell ref="D12:E12"/>
    <mergeCell ref="F12:G12"/>
    <mergeCell ref="H12:I12"/>
    <mergeCell ref="J12:L12"/>
    <mergeCell ref="B11:O11"/>
    <mergeCell ref="G7:H7"/>
    <mergeCell ref="M15:O15"/>
    <mergeCell ref="B14:C14"/>
    <mergeCell ref="D14:E14"/>
    <mergeCell ref="F14:G14"/>
    <mergeCell ref="H14:I14"/>
    <mergeCell ref="J14:L14"/>
    <mergeCell ref="M14:O14"/>
    <mergeCell ref="B17:C17"/>
    <mergeCell ref="D17:E17"/>
    <mergeCell ref="F17:G17"/>
    <mergeCell ref="H17:I17"/>
    <mergeCell ref="J17:L17"/>
    <mergeCell ref="M17:O17"/>
    <mergeCell ref="B16:C16"/>
    <mergeCell ref="D16:E16"/>
    <mergeCell ref="F16:G16"/>
    <mergeCell ref="H16:I16"/>
    <mergeCell ref="J16:L16"/>
    <mergeCell ref="M16:O16"/>
    <mergeCell ref="M19:O19"/>
    <mergeCell ref="B18:C18"/>
    <mergeCell ref="D18:E18"/>
    <mergeCell ref="F18:G18"/>
    <mergeCell ref="H18:I18"/>
    <mergeCell ref="J18:L18"/>
    <mergeCell ref="M18:O18"/>
    <mergeCell ref="B24:C24"/>
    <mergeCell ref="D24:E24"/>
    <mergeCell ref="F24:G24"/>
    <mergeCell ref="H24:I24"/>
    <mergeCell ref="J24:L24"/>
    <mergeCell ref="M24:O24"/>
    <mergeCell ref="B20:C20"/>
    <mergeCell ref="D20:E20"/>
    <mergeCell ref="F20:G20"/>
    <mergeCell ref="H20:I20"/>
    <mergeCell ref="J20:L20"/>
    <mergeCell ref="M20:O20"/>
    <mergeCell ref="B23:O23"/>
    <mergeCell ref="B19:C19"/>
    <mergeCell ref="D19:E19"/>
    <mergeCell ref="F19:G19"/>
    <mergeCell ref="H19:I19"/>
    <mergeCell ref="J26:L26"/>
    <mergeCell ref="M26:O26"/>
    <mergeCell ref="B25:C25"/>
    <mergeCell ref="D25:E25"/>
    <mergeCell ref="F25:G25"/>
    <mergeCell ref="H25:I25"/>
    <mergeCell ref="J25:L25"/>
    <mergeCell ref="M25:O25"/>
    <mergeCell ref="B28:C28"/>
    <mergeCell ref="D28:E28"/>
    <mergeCell ref="F28:G28"/>
    <mergeCell ref="H28:I28"/>
    <mergeCell ref="J28:L28"/>
    <mergeCell ref="M28:O28"/>
    <mergeCell ref="B27:C27"/>
    <mergeCell ref="D27:E27"/>
    <mergeCell ref="F27:G27"/>
    <mergeCell ref="H27:I27"/>
    <mergeCell ref="J27:L27"/>
    <mergeCell ref="M27:O27"/>
    <mergeCell ref="M30:O30"/>
    <mergeCell ref="B29:C29"/>
    <mergeCell ref="D29:E29"/>
    <mergeCell ref="F29:G29"/>
    <mergeCell ref="H29:I29"/>
    <mergeCell ref="J29:L29"/>
    <mergeCell ref="M29:O29"/>
    <mergeCell ref="B32:C32"/>
    <mergeCell ref="D32:E32"/>
    <mergeCell ref="F32:G32"/>
    <mergeCell ref="H32:I32"/>
    <mergeCell ref="J32:L32"/>
    <mergeCell ref="M32:O32"/>
    <mergeCell ref="B31:C31"/>
    <mergeCell ref="D31:E31"/>
    <mergeCell ref="F31:G31"/>
    <mergeCell ref="H31:I31"/>
    <mergeCell ref="J31:L31"/>
    <mergeCell ref="M31:O31"/>
    <mergeCell ref="I38:K38"/>
    <mergeCell ref="I39:J39"/>
    <mergeCell ref="K39:L39"/>
    <mergeCell ref="I40:J40"/>
    <mergeCell ref="I41:J41"/>
    <mergeCell ref="I42:J42"/>
    <mergeCell ref="I43:J43"/>
    <mergeCell ref="I44:J44"/>
    <mergeCell ref="B30:C30"/>
    <mergeCell ref="D30:E30"/>
    <mergeCell ref="F30:G30"/>
    <mergeCell ref="H30:I30"/>
    <mergeCell ref="J30:L30"/>
    <mergeCell ref="B39:C39"/>
    <mergeCell ref="D39:E39"/>
    <mergeCell ref="B40:C40"/>
    <mergeCell ref="D40:E40"/>
    <mergeCell ref="B45:C45"/>
    <mergeCell ref="D45:E45"/>
    <mergeCell ref="I45:J45"/>
    <mergeCell ref="I46:J46"/>
    <mergeCell ref="I47:J47"/>
    <mergeCell ref="K40:L40"/>
    <mergeCell ref="K41:L41"/>
    <mergeCell ref="K42:L42"/>
    <mergeCell ref="K43:L43"/>
    <mergeCell ref="K44:L44"/>
    <mergeCell ref="K45:L45"/>
    <mergeCell ref="K46:L46"/>
    <mergeCell ref="K47:L47"/>
    <mergeCell ref="I57:J57"/>
    <mergeCell ref="K57:L57"/>
    <mergeCell ref="I58:J58"/>
    <mergeCell ref="K58:L58"/>
    <mergeCell ref="I59:J59"/>
    <mergeCell ref="K59:L59"/>
    <mergeCell ref="I50:K50"/>
    <mergeCell ref="I51:J51"/>
    <mergeCell ref="K51:L51"/>
    <mergeCell ref="I52:J52"/>
    <mergeCell ref="K52:L52"/>
    <mergeCell ref="I53:J53"/>
    <mergeCell ref="K53:L53"/>
    <mergeCell ref="I54:J54"/>
    <mergeCell ref="K54:L54"/>
    <mergeCell ref="B50:H50"/>
    <mergeCell ref="B61:K63"/>
    <mergeCell ref="F39:H39"/>
    <mergeCell ref="F40:H40"/>
    <mergeCell ref="F41:H41"/>
    <mergeCell ref="F42:H42"/>
    <mergeCell ref="F43:H43"/>
    <mergeCell ref="F44:H44"/>
    <mergeCell ref="F45:H45"/>
    <mergeCell ref="F46:H46"/>
    <mergeCell ref="F47:H47"/>
    <mergeCell ref="F51:H51"/>
    <mergeCell ref="F52:H52"/>
    <mergeCell ref="F53:H53"/>
    <mergeCell ref="F54:H54"/>
    <mergeCell ref="F55:H55"/>
    <mergeCell ref="F56:H56"/>
    <mergeCell ref="F57:H57"/>
    <mergeCell ref="F58:H58"/>
    <mergeCell ref="F59:H59"/>
    <mergeCell ref="I55:J55"/>
    <mergeCell ref="K55:L55"/>
    <mergeCell ref="I56:J56"/>
    <mergeCell ref="K56:L5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1"/>
  <sheetViews>
    <sheetView showGridLines="0" zoomScale="85" zoomScaleNormal="85" workbookViewId="0">
      <selection activeCell="B2" sqref="B2:S3"/>
    </sheetView>
  </sheetViews>
  <sheetFormatPr defaultRowHeight="15" x14ac:dyDescent="0.25"/>
  <cols>
    <col min="1" max="1" width="2.5703125" customWidth="1"/>
    <col min="2" max="3" width="14.7109375" customWidth="1"/>
    <col min="4" max="19" width="10.28515625" customWidth="1"/>
    <col min="20" max="20" width="9.140625" customWidth="1"/>
  </cols>
  <sheetData>
    <row r="1" spans="1:22" ht="15.75" thickBot="1" x14ac:dyDescent="0.3"/>
    <row r="2" spans="1:22" x14ac:dyDescent="0.25">
      <c r="B2" s="108" t="s">
        <v>115</v>
      </c>
      <c r="C2" s="109"/>
      <c r="D2" s="109"/>
      <c r="E2" s="109"/>
      <c r="F2" s="109"/>
      <c r="G2" s="109"/>
      <c r="H2" s="109"/>
      <c r="I2" s="109"/>
      <c r="J2" s="109"/>
      <c r="K2" s="109"/>
      <c r="L2" s="109"/>
      <c r="M2" s="109"/>
      <c r="N2" s="109"/>
      <c r="O2" s="109"/>
      <c r="P2" s="109"/>
      <c r="Q2" s="109"/>
      <c r="R2" s="109"/>
      <c r="S2" s="110"/>
    </row>
    <row r="3" spans="1:22" ht="15.75" thickBot="1" x14ac:dyDescent="0.3">
      <c r="B3" s="111"/>
      <c r="C3" s="112"/>
      <c r="D3" s="112"/>
      <c r="E3" s="112"/>
      <c r="F3" s="112"/>
      <c r="G3" s="112"/>
      <c r="H3" s="112"/>
      <c r="I3" s="112"/>
      <c r="J3" s="112"/>
      <c r="K3" s="112"/>
      <c r="L3" s="112"/>
      <c r="M3" s="112"/>
      <c r="N3" s="112"/>
      <c r="O3" s="112"/>
      <c r="P3" s="112"/>
      <c r="Q3" s="112"/>
      <c r="R3" s="112"/>
      <c r="S3" s="113"/>
    </row>
    <row r="4" spans="1:22" ht="15.75" thickBot="1" x14ac:dyDescent="0.3">
      <c r="A4" s="2"/>
      <c r="B4" s="7"/>
      <c r="C4" s="7"/>
      <c r="D4" s="7"/>
      <c r="E4" s="7"/>
      <c r="F4" s="7"/>
      <c r="G4" s="7"/>
      <c r="H4" s="7"/>
      <c r="I4" s="7"/>
      <c r="J4" s="7"/>
      <c r="K4" s="7"/>
      <c r="L4" s="7"/>
      <c r="M4" s="7"/>
      <c r="N4" s="7"/>
      <c r="O4" s="8"/>
      <c r="P4" s="8"/>
      <c r="Q4" s="8"/>
      <c r="R4" s="8"/>
      <c r="S4" s="8"/>
      <c r="T4" s="17"/>
    </row>
    <row r="5" spans="1:22" ht="18.75" thickBot="1" x14ac:dyDescent="0.4">
      <c r="B5" s="99" t="s">
        <v>2</v>
      </c>
      <c r="C5" s="100"/>
      <c r="D5" s="100"/>
      <c r="E5" s="100"/>
      <c r="F5" s="100"/>
      <c r="G5" s="100"/>
      <c r="H5" s="100"/>
      <c r="I5" s="100"/>
      <c r="J5" s="100"/>
      <c r="K5" s="100"/>
      <c r="L5" s="100"/>
      <c r="M5" s="100"/>
      <c r="N5" s="101"/>
      <c r="O5" s="85" t="s">
        <v>36</v>
      </c>
      <c r="P5" s="86"/>
      <c r="Q5" s="86">
        <f>D6</f>
        <v>5.0483710000000004</v>
      </c>
      <c r="R5" s="86"/>
      <c r="S5" s="21" t="s">
        <v>1</v>
      </c>
    </row>
    <row r="6" spans="1:22" ht="15.75" thickBot="1" x14ac:dyDescent="0.3">
      <c r="B6" s="116" t="s">
        <v>39</v>
      </c>
      <c r="C6" s="117"/>
      <c r="D6" s="34">
        <v>5.0483710000000004</v>
      </c>
      <c r="E6" s="13" t="s">
        <v>1</v>
      </c>
      <c r="F6" s="14"/>
      <c r="G6" s="15" t="s">
        <v>12</v>
      </c>
      <c r="H6" s="14"/>
      <c r="I6" s="14"/>
      <c r="J6" s="14"/>
      <c r="K6" s="14"/>
      <c r="L6" s="14"/>
      <c r="M6" s="14"/>
      <c r="N6" s="14"/>
      <c r="O6" s="3"/>
      <c r="P6" s="3"/>
      <c r="Q6" s="3"/>
      <c r="R6" s="3"/>
      <c r="S6" s="4"/>
    </row>
    <row r="7" spans="1:22" ht="15.75" thickBot="1" x14ac:dyDescent="0.3">
      <c r="B7" s="24"/>
      <c r="C7" s="24"/>
      <c r="D7" s="17"/>
      <c r="E7" s="6"/>
      <c r="F7" s="25"/>
      <c r="G7" s="26"/>
      <c r="H7" s="25"/>
      <c r="I7" s="25"/>
      <c r="J7" s="25"/>
      <c r="K7" s="25"/>
      <c r="L7" s="25"/>
      <c r="M7" s="25"/>
      <c r="N7" s="25"/>
      <c r="O7" s="5"/>
      <c r="P7" s="5"/>
      <c r="Q7" s="5"/>
      <c r="R7" s="5"/>
      <c r="S7" s="5"/>
    </row>
    <row r="8" spans="1:22" ht="18.75" thickBot="1" x14ac:dyDescent="0.4">
      <c r="B8" s="99" t="s">
        <v>210</v>
      </c>
      <c r="C8" s="100"/>
      <c r="D8" s="100"/>
      <c r="E8" s="100"/>
      <c r="F8" s="100"/>
      <c r="G8" s="100"/>
      <c r="H8" s="100"/>
      <c r="I8" s="100"/>
      <c r="J8" s="100"/>
      <c r="K8" s="100"/>
      <c r="L8" s="100"/>
      <c r="M8" s="100"/>
      <c r="N8" s="101"/>
      <c r="O8" s="57" t="s">
        <v>9</v>
      </c>
      <c r="P8" s="58"/>
      <c r="Q8" s="58">
        <f>D9</f>
        <v>5.0736369999999997</v>
      </c>
      <c r="R8" s="58"/>
      <c r="S8" s="22" t="s">
        <v>1</v>
      </c>
      <c r="U8" s="43"/>
      <c r="V8" s="43"/>
    </row>
    <row r="9" spans="1:22" ht="15.75" thickBot="1" x14ac:dyDescent="0.3">
      <c r="B9" s="116" t="s">
        <v>38</v>
      </c>
      <c r="C9" s="117"/>
      <c r="D9" s="34">
        <v>5.0736369999999997</v>
      </c>
      <c r="E9" s="13" t="s">
        <v>1</v>
      </c>
      <c r="F9" s="14"/>
      <c r="G9" s="15" t="s">
        <v>37</v>
      </c>
      <c r="H9" s="14"/>
      <c r="I9" s="14"/>
      <c r="J9" s="14"/>
      <c r="K9" s="14"/>
      <c r="L9" s="14"/>
      <c r="M9" s="14"/>
      <c r="N9" s="14"/>
      <c r="O9" s="3"/>
      <c r="P9" s="3"/>
      <c r="Q9" s="3"/>
      <c r="R9" s="3"/>
      <c r="S9" s="4"/>
      <c r="U9" s="44"/>
      <c r="V9" s="44"/>
    </row>
    <row r="10" spans="1:22" ht="15.75" thickBot="1" x14ac:dyDescent="0.3">
      <c r="U10" s="44"/>
      <c r="V10" s="44"/>
    </row>
    <row r="11" spans="1:22" ht="18.75" thickBot="1" x14ac:dyDescent="0.4">
      <c r="B11" s="99" t="s">
        <v>4</v>
      </c>
      <c r="C11" s="100"/>
      <c r="D11" s="100"/>
      <c r="E11" s="100"/>
      <c r="F11" s="100"/>
      <c r="G11" s="100"/>
      <c r="H11" s="100"/>
      <c r="I11" s="100"/>
      <c r="J11" s="100"/>
      <c r="K11" s="100"/>
      <c r="L11" s="100"/>
      <c r="M11" s="100"/>
      <c r="N11" s="101"/>
      <c r="O11" s="57" t="s">
        <v>7</v>
      </c>
      <c r="P11" s="58"/>
      <c r="Q11" s="58">
        <f>AVERAGE(D13:S13)</f>
        <v>1.1132569280938334E-4</v>
      </c>
      <c r="R11" s="58"/>
      <c r="S11" s="22" t="s">
        <v>1</v>
      </c>
      <c r="U11" s="43"/>
      <c r="V11" s="43"/>
    </row>
    <row r="12" spans="1:22" x14ac:dyDescent="0.25">
      <c r="B12" s="102" t="s">
        <v>5</v>
      </c>
      <c r="C12" s="103"/>
      <c r="D12" s="35" t="s">
        <v>938</v>
      </c>
      <c r="E12" s="35" t="s">
        <v>939</v>
      </c>
      <c r="F12" s="35" t="s">
        <v>940</v>
      </c>
      <c r="G12" s="35" t="s">
        <v>941</v>
      </c>
      <c r="H12" s="35" t="s">
        <v>942</v>
      </c>
      <c r="I12" s="35" t="s">
        <v>943</v>
      </c>
      <c r="J12" s="35" t="s">
        <v>944</v>
      </c>
      <c r="K12" s="35" t="s">
        <v>945</v>
      </c>
      <c r="L12" s="35" t="s">
        <v>946</v>
      </c>
      <c r="M12" s="35" t="s">
        <v>947</v>
      </c>
      <c r="N12" s="35" t="s">
        <v>948</v>
      </c>
      <c r="O12" s="35" t="s">
        <v>949</v>
      </c>
      <c r="P12" s="35" t="s">
        <v>950</v>
      </c>
      <c r="Q12" s="35" t="s">
        <v>951</v>
      </c>
      <c r="R12" s="35" t="s">
        <v>952</v>
      </c>
      <c r="S12" s="36" t="s">
        <v>953</v>
      </c>
    </row>
    <row r="13" spans="1:22" ht="15.75" thickBot="1" x14ac:dyDescent="0.3">
      <c r="B13" s="104" t="s">
        <v>116</v>
      </c>
      <c r="C13" s="105"/>
      <c r="D13" s="11">
        <f>IF(ISODD(HEX2DEC(D12)/2^(32-1)),(HEX2DEC(D12)-2^32),HEX2DEC(D12))*$Q$5/(32*2^31)</f>
        <v>1.1129112824823824E-4</v>
      </c>
      <c r="E13" s="11">
        <f t="shared" ref="E13:S13" si="0">IF(ISODD(HEX2DEC(E12)/2^(32-1)),(HEX2DEC(E12)-2^32),HEX2DEC(E12))*$Q$5/(32*2^31)</f>
        <v>1.1137414196575993E-4</v>
      </c>
      <c r="F13" s="11">
        <f t="shared" si="0"/>
        <v>1.113716442078876E-4</v>
      </c>
      <c r="G13" s="11">
        <f t="shared" si="0"/>
        <v>1.1127357047966507E-4</v>
      </c>
      <c r="H13" s="11">
        <f t="shared" si="0"/>
        <v>1.1130471898960241E-4</v>
      </c>
      <c r="I13" s="11">
        <f t="shared" si="0"/>
        <v>1.1138758578019042E-4</v>
      </c>
      <c r="J13" s="11">
        <f t="shared" si="0"/>
        <v>1.1130391089146725E-4</v>
      </c>
      <c r="K13" s="11">
        <f t="shared" si="0"/>
        <v>1.1130133967012808E-4</v>
      </c>
      <c r="L13" s="11">
        <f t="shared" si="0"/>
        <v>1.1135562917211792E-4</v>
      </c>
      <c r="M13" s="11">
        <f t="shared" si="0"/>
        <v>1.1133652867074125E-4</v>
      </c>
      <c r="N13" s="11">
        <f t="shared" si="0"/>
        <v>1.1131338767868875E-4</v>
      </c>
      <c r="O13" s="11">
        <f t="shared" si="0"/>
        <v>1.1127371740659874E-4</v>
      </c>
      <c r="P13" s="11">
        <f t="shared" si="0"/>
        <v>1.1133755715927692E-4</v>
      </c>
      <c r="Q13" s="11">
        <f t="shared" si="0"/>
        <v>1.1133270857046592E-4</v>
      </c>
      <c r="R13" s="11">
        <f t="shared" si="0"/>
        <v>1.1130288240293158E-4</v>
      </c>
      <c r="S13" s="27">
        <f t="shared" si="0"/>
        <v>1.1135063365637326E-4</v>
      </c>
    </row>
    <row r="14" spans="1:22" ht="15.75" thickBot="1" x14ac:dyDescent="0.3"/>
    <row r="15" spans="1:22" ht="18.75" thickBot="1" x14ac:dyDescent="0.4">
      <c r="B15" s="99" t="s">
        <v>3</v>
      </c>
      <c r="C15" s="100"/>
      <c r="D15" s="100"/>
      <c r="E15" s="100"/>
      <c r="F15" s="100"/>
      <c r="G15" s="100"/>
      <c r="H15" s="100"/>
      <c r="I15" s="100"/>
      <c r="J15" s="100"/>
      <c r="K15" s="100"/>
      <c r="L15" s="100"/>
      <c r="M15" s="100"/>
      <c r="N15" s="101"/>
      <c r="O15" s="57" t="s">
        <v>8</v>
      </c>
      <c r="P15" s="58"/>
      <c r="Q15" s="58">
        <f>(AVERAGE(D17:S17)-AVERAGE(D19:S19))/2</f>
        <v>1.1218766262307238E-4</v>
      </c>
      <c r="R15" s="58"/>
      <c r="S15" s="22" t="s">
        <v>1</v>
      </c>
    </row>
    <row r="16" spans="1:22" x14ac:dyDescent="0.25">
      <c r="B16" s="102" t="s">
        <v>5</v>
      </c>
      <c r="C16" s="103"/>
      <c r="D16" s="35" t="s">
        <v>954</v>
      </c>
      <c r="E16" s="35" t="s">
        <v>955</v>
      </c>
      <c r="F16" s="35" t="s">
        <v>956</v>
      </c>
      <c r="G16" s="35" t="s">
        <v>957</v>
      </c>
      <c r="H16" s="35" t="s">
        <v>958</v>
      </c>
      <c r="I16" s="35" t="s">
        <v>959</v>
      </c>
      <c r="J16" s="35" t="s">
        <v>960</v>
      </c>
      <c r="K16" s="35" t="s">
        <v>961</v>
      </c>
      <c r="L16" s="35" t="s">
        <v>962</v>
      </c>
      <c r="M16" s="35" t="s">
        <v>963</v>
      </c>
      <c r="N16" s="35" t="s">
        <v>964</v>
      </c>
      <c r="O16" s="35" t="s">
        <v>965</v>
      </c>
      <c r="P16" s="35" t="s">
        <v>966</v>
      </c>
      <c r="Q16" s="35" t="s">
        <v>967</v>
      </c>
      <c r="R16" s="35" t="s">
        <v>968</v>
      </c>
      <c r="S16" s="36" t="s">
        <v>969</v>
      </c>
    </row>
    <row r="17" spans="2:19" x14ac:dyDescent="0.25">
      <c r="B17" s="92" t="s">
        <v>116</v>
      </c>
      <c r="C17" s="93"/>
      <c r="D17" s="16">
        <f>IF(ISODD(HEX2DEC(D16)/2^(32-1)),(HEX2DEC(D16)-2^32),HEX2DEC(D16))*$Q$5/(32*2^31)</f>
        <v>1.1137693357749959E-4</v>
      </c>
      <c r="E17" s="16">
        <f t="shared" ref="E17:S17" si="1">IF(ISODD(HEX2DEC(E16)/2^(32-1)),(HEX2DEC(E16)-2^32),HEX2DEC(E16))*$Q$5/(32*2^31)</f>
        <v>1.1138383914338192E-4</v>
      </c>
      <c r="F17" s="16">
        <f t="shared" si="1"/>
        <v>1.1145017665393243E-4</v>
      </c>
      <c r="G17" s="16">
        <f t="shared" si="1"/>
        <v>1.1135011941210542E-4</v>
      </c>
      <c r="H17" s="16">
        <f t="shared" si="1"/>
        <v>1.1132279100244341E-4</v>
      </c>
      <c r="I17" s="16">
        <f t="shared" si="1"/>
        <v>1.1133917335554726E-4</v>
      </c>
      <c r="J17" s="16">
        <f t="shared" si="1"/>
        <v>1.1131441616722442E-4</v>
      </c>
      <c r="K17" s="16">
        <f t="shared" si="1"/>
        <v>1.1136598752094142E-4</v>
      </c>
      <c r="L17" s="16">
        <f t="shared" si="1"/>
        <v>1.1137877016417042E-4</v>
      </c>
      <c r="M17" s="16">
        <f t="shared" si="1"/>
        <v>1.114018376927561E-4</v>
      </c>
      <c r="N17" s="16">
        <f t="shared" si="1"/>
        <v>1.1139507905380743E-4</v>
      </c>
      <c r="O17" s="16">
        <f t="shared" si="1"/>
        <v>1.1140698013543443E-4</v>
      </c>
      <c r="P17" s="16">
        <f t="shared" si="1"/>
        <v>1.114304884448211E-4</v>
      </c>
      <c r="Q17" s="16">
        <f t="shared" si="1"/>
        <v>1.1134644623876376E-4</v>
      </c>
      <c r="R17" s="16">
        <f>IF(ISODD(HEX2DEC(R16)/2^(32-1)),(HEX2DEC(R16)-2^32),HEX2DEC(R16))*$Q$5/(32*2^31)</f>
        <v>1.1140257232742443E-4</v>
      </c>
      <c r="S17" s="10">
        <f t="shared" si="1"/>
        <v>1.1139911954448326E-4</v>
      </c>
    </row>
    <row r="18" spans="2:19" x14ac:dyDescent="0.25">
      <c r="B18" s="92" t="s">
        <v>6</v>
      </c>
      <c r="C18" s="93"/>
      <c r="D18" s="37" t="s">
        <v>970</v>
      </c>
      <c r="E18" s="37" t="s">
        <v>971</v>
      </c>
      <c r="F18" s="37" t="s">
        <v>972</v>
      </c>
      <c r="G18" s="37" t="s">
        <v>973</v>
      </c>
      <c r="H18" s="37" t="s">
        <v>974</v>
      </c>
      <c r="I18" s="37" t="s">
        <v>975</v>
      </c>
      <c r="J18" s="37" t="s">
        <v>976</v>
      </c>
      <c r="K18" s="37" t="s">
        <v>977</v>
      </c>
      <c r="L18" s="37" t="s">
        <v>978</v>
      </c>
      <c r="M18" s="37" t="s">
        <v>979</v>
      </c>
      <c r="N18" s="37" t="s">
        <v>980</v>
      </c>
      <c r="O18" s="37" t="s">
        <v>981</v>
      </c>
      <c r="P18" s="37" t="s">
        <v>982</v>
      </c>
      <c r="Q18" s="37" t="s">
        <v>983</v>
      </c>
      <c r="R18" s="37" t="s">
        <v>984</v>
      </c>
      <c r="S18" s="38" t="s">
        <v>985</v>
      </c>
    </row>
    <row r="19" spans="2:19" ht="15.75" thickBot="1" x14ac:dyDescent="0.3">
      <c r="B19" s="104" t="s">
        <v>117</v>
      </c>
      <c r="C19" s="105"/>
      <c r="D19" s="11">
        <f t="shared" ref="D19:S19" si="2">IF(ISODD(HEX2DEC(D18)/2^(32-1)),(HEX2DEC(D18)-2^32),HEX2DEC(D18))*$Q$5/(32*2^31)</f>
        <v>-1.1297931871606853E-4</v>
      </c>
      <c r="E19" s="11">
        <f t="shared" si="2"/>
        <v>-1.1291151193618134E-4</v>
      </c>
      <c r="F19" s="11">
        <f t="shared" si="2"/>
        <v>-1.1296778495177569E-4</v>
      </c>
      <c r="G19" s="11">
        <f t="shared" si="2"/>
        <v>-1.1300018234064919E-4</v>
      </c>
      <c r="H19" s="11">
        <f t="shared" si="2"/>
        <v>-1.1306571175306454E-4</v>
      </c>
      <c r="I19" s="11">
        <f t="shared" si="2"/>
        <v>-1.1304954979036121E-4</v>
      </c>
      <c r="J19" s="11">
        <f t="shared" si="2"/>
        <v>-1.1296367099763302E-4</v>
      </c>
      <c r="K19" s="11">
        <f t="shared" si="2"/>
        <v>-1.1302582109057404E-4</v>
      </c>
      <c r="L19" s="11">
        <f t="shared" si="2"/>
        <v>-1.129889424302237E-4</v>
      </c>
      <c r="M19" s="11">
        <f t="shared" si="2"/>
        <v>-1.1304102802820854E-4</v>
      </c>
      <c r="N19" s="11">
        <f t="shared" si="2"/>
        <v>-1.1308797118351505E-4</v>
      </c>
      <c r="O19" s="11">
        <f t="shared" si="2"/>
        <v>-1.1302420489430371E-4</v>
      </c>
      <c r="P19" s="11">
        <f t="shared" si="2"/>
        <v>-1.1299210135929753E-4</v>
      </c>
      <c r="Q19" s="11">
        <f t="shared" si="2"/>
        <v>-1.1296029167815869E-4</v>
      </c>
      <c r="R19" s="11">
        <f t="shared" si="2"/>
        <v>-1.1291503818258935E-4</v>
      </c>
      <c r="S19" s="27">
        <f t="shared" si="2"/>
        <v>-1.129673441709747E-4</v>
      </c>
    </row>
    <row r="20" spans="2:19" ht="15.75" thickBot="1" x14ac:dyDescent="0.3"/>
    <row r="21" spans="2:19" ht="18.75" thickBot="1" x14ac:dyDescent="0.4">
      <c r="B21" s="99" t="s">
        <v>10</v>
      </c>
      <c r="C21" s="100"/>
      <c r="D21" s="100"/>
      <c r="E21" s="100"/>
      <c r="F21" s="100"/>
      <c r="G21" s="100"/>
      <c r="H21" s="100"/>
      <c r="I21" s="100"/>
      <c r="J21" s="100"/>
      <c r="K21" s="100"/>
      <c r="L21" s="100"/>
      <c r="M21" s="100"/>
      <c r="N21" s="101"/>
      <c r="O21" s="57" t="s">
        <v>11</v>
      </c>
      <c r="P21" s="58"/>
      <c r="Q21" s="58">
        <f>(O22-O23)/2</f>
        <v>1.1266051456580985E-4</v>
      </c>
      <c r="R21" s="58"/>
      <c r="S21" s="22" t="s">
        <v>1</v>
      </c>
    </row>
    <row r="22" spans="2:19" ht="18" x14ac:dyDescent="0.35">
      <c r="B22" s="94" t="s">
        <v>45</v>
      </c>
      <c r="C22" s="95"/>
      <c r="D22" s="41">
        <v>4.205135623136245E-4</v>
      </c>
      <c r="E22" s="9" t="s">
        <v>1</v>
      </c>
      <c r="F22" s="18"/>
      <c r="G22" s="95" t="s">
        <v>47</v>
      </c>
      <c r="H22" s="95"/>
      <c r="I22" s="39">
        <v>5.073569</v>
      </c>
      <c r="J22" s="9" t="s">
        <v>1</v>
      </c>
      <c r="K22" s="114" t="s">
        <v>51</v>
      </c>
      <c r="L22" s="114"/>
      <c r="M22" s="95" t="s">
        <v>49</v>
      </c>
      <c r="N22" s="95"/>
      <c r="O22" s="18">
        <f>D22*($Q$8/ABS(I22))</f>
        <v>4.2051919837026179E-4</v>
      </c>
      <c r="P22" s="9" t="s">
        <v>1</v>
      </c>
      <c r="Q22" s="96" t="s">
        <v>52</v>
      </c>
      <c r="R22" s="96"/>
      <c r="S22" s="19"/>
    </row>
    <row r="23" spans="2:19" ht="18.75" thickBot="1" x14ac:dyDescent="0.4">
      <c r="B23" s="97" t="s">
        <v>46</v>
      </c>
      <c r="C23" s="98"/>
      <c r="D23" s="42">
        <v>1.9524637594047276E-4</v>
      </c>
      <c r="E23" s="11" t="s">
        <v>1</v>
      </c>
      <c r="F23" s="12"/>
      <c r="G23" s="98" t="s">
        <v>48</v>
      </c>
      <c r="H23" s="98"/>
      <c r="I23" s="40">
        <v>-5.0748899999999999</v>
      </c>
      <c r="J23" s="11" t="s">
        <v>1</v>
      </c>
      <c r="K23" s="115" t="s">
        <v>50</v>
      </c>
      <c r="L23" s="115"/>
      <c r="M23" s="98" t="s">
        <v>49</v>
      </c>
      <c r="N23" s="98"/>
      <c r="O23" s="12">
        <f>D23*($Q$8/ABS(I23))</f>
        <v>1.9519816923864209E-4</v>
      </c>
      <c r="P23" s="11" t="s">
        <v>1</v>
      </c>
      <c r="Q23" s="12"/>
      <c r="R23" s="12"/>
      <c r="S23" s="20"/>
    </row>
    <row r="25" spans="2:19" ht="15.75" thickBot="1" x14ac:dyDescent="0.3"/>
    <row r="26" spans="2:19" x14ac:dyDescent="0.25">
      <c r="B26" s="108" t="s">
        <v>994</v>
      </c>
      <c r="C26" s="109"/>
      <c r="D26" s="109"/>
      <c r="E26" s="109"/>
      <c r="F26" s="109"/>
      <c r="G26" s="109"/>
      <c r="H26" s="109"/>
      <c r="I26" s="109"/>
      <c r="J26" s="109"/>
      <c r="K26" s="109"/>
      <c r="L26" s="109"/>
      <c r="M26" s="109"/>
      <c r="N26" s="109"/>
      <c r="O26" s="109"/>
      <c r="P26" s="109"/>
      <c r="Q26" s="109"/>
      <c r="R26" s="109"/>
      <c r="S26" s="110"/>
    </row>
    <row r="27" spans="2:19" ht="15.75" thickBot="1" x14ac:dyDescent="0.3">
      <c r="B27" s="111"/>
      <c r="C27" s="112"/>
      <c r="D27" s="112"/>
      <c r="E27" s="112"/>
      <c r="F27" s="112"/>
      <c r="G27" s="112"/>
      <c r="H27" s="112"/>
      <c r="I27" s="112"/>
      <c r="J27" s="112"/>
      <c r="K27" s="112"/>
      <c r="L27" s="112"/>
      <c r="M27" s="112"/>
      <c r="N27" s="112"/>
      <c r="O27" s="112"/>
      <c r="P27" s="112"/>
      <c r="Q27" s="112"/>
      <c r="R27" s="112"/>
      <c r="S27" s="113"/>
    </row>
    <row r="28" spans="2:19" ht="15.75" thickBot="1" x14ac:dyDescent="0.3">
      <c r="B28" s="7"/>
      <c r="C28" s="7"/>
      <c r="D28" s="7"/>
      <c r="E28" s="7"/>
      <c r="F28" s="7"/>
      <c r="G28" s="7"/>
      <c r="H28" s="7"/>
      <c r="I28" s="7"/>
      <c r="J28" s="7"/>
      <c r="K28" s="7"/>
      <c r="L28" s="7"/>
      <c r="M28" s="7"/>
      <c r="N28" s="7"/>
      <c r="O28" s="7"/>
      <c r="P28" s="7"/>
      <c r="Q28" s="7"/>
      <c r="R28" s="7"/>
      <c r="S28" s="7"/>
    </row>
    <row r="29" spans="2:19" ht="15.75" thickBot="1" x14ac:dyDescent="0.3">
      <c r="B29" s="99" t="s">
        <v>13</v>
      </c>
      <c r="C29" s="100"/>
      <c r="D29" s="100"/>
      <c r="E29" s="100"/>
      <c r="F29" s="100"/>
      <c r="G29" s="100"/>
      <c r="H29" s="100"/>
      <c r="I29" s="100"/>
      <c r="J29" s="100"/>
      <c r="K29" s="100"/>
      <c r="L29" s="100"/>
      <c r="M29" s="100"/>
      <c r="N29" s="100"/>
      <c r="O29" s="100"/>
      <c r="P29" s="100"/>
      <c r="Q29" s="100"/>
      <c r="R29" s="100"/>
      <c r="S29" s="101"/>
    </row>
    <row r="30" spans="2:19" x14ac:dyDescent="0.25">
      <c r="B30" s="102" t="s">
        <v>15</v>
      </c>
      <c r="C30" s="103"/>
      <c r="D30" s="35" t="s">
        <v>498</v>
      </c>
      <c r="E30" s="35" t="s">
        <v>499</v>
      </c>
      <c r="F30" s="35" t="s">
        <v>500</v>
      </c>
      <c r="G30" s="35" t="s">
        <v>501</v>
      </c>
      <c r="H30" s="35" t="s">
        <v>502</v>
      </c>
      <c r="I30" s="35" t="s">
        <v>503</v>
      </c>
      <c r="J30" s="35" t="s">
        <v>504</v>
      </c>
      <c r="K30" s="35" t="s">
        <v>505</v>
      </c>
      <c r="L30" s="35" t="s">
        <v>506</v>
      </c>
      <c r="M30" s="35" t="s">
        <v>507</v>
      </c>
      <c r="N30" s="35" t="s">
        <v>508</v>
      </c>
      <c r="O30" s="35" t="s">
        <v>509</v>
      </c>
      <c r="P30" s="35" t="s">
        <v>510</v>
      </c>
      <c r="Q30" s="35" t="s">
        <v>511</v>
      </c>
      <c r="R30" s="35" t="s">
        <v>512</v>
      </c>
      <c r="S30" s="36" t="s">
        <v>513</v>
      </c>
    </row>
    <row r="31" spans="2:19" ht="15.75" thickBot="1" x14ac:dyDescent="0.3">
      <c r="B31" s="92" t="s">
        <v>118</v>
      </c>
      <c r="C31" s="93"/>
      <c r="D31" s="16">
        <f>IF(ISODD(HEX2DEC(D30)/2^(32-1)),(HEX2DEC(D30)-2^32),HEX2DEC(D30))*$Q$5/(32*2^31)</f>
        <v>-1.9465504611631334E-4</v>
      </c>
      <c r="E31" s="16">
        <f t="shared" ref="E31:S31" si="3">IF(ISODD(HEX2DEC(E30)/2^(32-1)),(HEX2DEC(E30)-2^32),HEX2DEC(E30))*$Q$5/(32*2^31)</f>
        <v>-1.94708086739367E-4</v>
      </c>
      <c r="F31" s="16">
        <f t="shared" si="3"/>
        <v>-1.9462411799677648E-4</v>
      </c>
      <c r="G31" s="16">
        <f t="shared" si="3"/>
        <v>-1.9458731279989297E-4</v>
      </c>
      <c r="H31" s="16">
        <f t="shared" si="3"/>
        <v>-1.945523441896803E-4</v>
      </c>
      <c r="I31" s="16">
        <f t="shared" si="3"/>
        <v>-1.9451575938319731E-4</v>
      </c>
      <c r="J31" s="16">
        <f t="shared" si="3"/>
        <v>-1.9459127982710198E-4</v>
      </c>
      <c r="K31" s="16">
        <f t="shared" si="3"/>
        <v>-1.9452420768188315E-4</v>
      </c>
      <c r="L31" s="16">
        <f t="shared" si="3"/>
        <v>-1.9454374896406081E-4</v>
      </c>
      <c r="M31" s="16">
        <f t="shared" si="3"/>
        <v>-1.9455998439023097E-4</v>
      </c>
      <c r="N31" s="16">
        <f t="shared" si="3"/>
        <v>-1.946448346944235E-4</v>
      </c>
      <c r="O31" s="16">
        <f t="shared" si="3"/>
        <v>-1.9450826610958031E-4</v>
      </c>
      <c r="P31" s="16">
        <f t="shared" si="3"/>
        <v>-1.9456475951557515E-4</v>
      </c>
      <c r="Q31" s="16">
        <f t="shared" si="3"/>
        <v>-1.9453419871337248E-4</v>
      </c>
      <c r="R31" s="16">
        <f t="shared" si="3"/>
        <v>-1.9460516442233348E-4</v>
      </c>
      <c r="S31" s="10">
        <f t="shared" si="3"/>
        <v>-1.945054010343738E-4</v>
      </c>
    </row>
    <row r="32" spans="2:19" ht="18.75" thickBot="1" x14ac:dyDescent="0.4">
      <c r="B32" s="92" t="s">
        <v>16</v>
      </c>
      <c r="C32" s="93"/>
      <c r="D32" s="91">
        <f>AVERAGE(D31:S31)</f>
        <v>-1.9457653203613522E-4</v>
      </c>
      <c r="E32" s="91"/>
      <c r="F32" s="16" t="s">
        <v>1</v>
      </c>
      <c r="G32" s="91" t="s">
        <v>14</v>
      </c>
      <c r="H32" s="91"/>
      <c r="I32" s="91"/>
      <c r="J32" s="91">
        <f>D32-$Q$11</f>
        <v>-3.0590222484551855E-4</v>
      </c>
      <c r="K32" s="91"/>
      <c r="L32" s="16" t="s">
        <v>1</v>
      </c>
      <c r="M32" s="17"/>
      <c r="N32" s="17"/>
      <c r="O32" s="80" t="s">
        <v>17</v>
      </c>
      <c r="P32" s="81"/>
      <c r="Q32" s="81">
        <f>J32</f>
        <v>-3.0590222484551855E-4</v>
      </c>
      <c r="R32" s="81"/>
      <c r="S32" s="30" t="s">
        <v>1</v>
      </c>
    </row>
    <row r="33" spans="2:19" x14ac:dyDescent="0.25">
      <c r="B33" s="102" t="s">
        <v>18</v>
      </c>
      <c r="C33" s="103"/>
      <c r="D33" s="35" t="s">
        <v>450</v>
      </c>
      <c r="E33" s="35" t="s">
        <v>451</v>
      </c>
      <c r="F33" s="35" t="s">
        <v>452</v>
      </c>
      <c r="G33" s="35" t="s">
        <v>453</v>
      </c>
      <c r="H33" s="35" t="s">
        <v>454</v>
      </c>
      <c r="I33" s="35" t="s">
        <v>455</v>
      </c>
      <c r="J33" s="35" t="s">
        <v>456</v>
      </c>
      <c r="K33" s="35" t="s">
        <v>457</v>
      </c>
      <c r="L33" s="35" t="s">
        <v>458</v>
      </c>
      <c r="M33" s="35" t="s">
        <v>459</v>
      </c>
      <c r="N33" s="35" t="s">
        <v>460</v>
      </c>
      <c r="O33" s="35" t="s">
        <v>461</v>
      </c>
      <c r="P33" s="35" t="s">
        <v>462</v>
      </c>
      <c r="Q33" s="35" t="s">
        <v>463</v>
      </c>
      <c r="R33" s="35" t="s">
        <v>464</v>
      </c>
      <c r="S33" s="36" t="s">
        <v>465</v>
      </c>
    </row>
    <row r="34" spans="2:19" ht="15.75" thickBot="1" x14ac:dyDescent="0.3">
      <c r="B34" s="92" t="s">
        <v>119</v>
      </c>
      <c r="C34" s="93"/>
      <c r="D34" s="16">
        <f t="shared" ref="D34:S34" si="4">IF(ISODD(HEX2DEC(D33)/2^(32-1)),(HEX2DEC(D33)-2^32),HEX2DEC(D33))*$Q$5/(32*2^31)</f>
        <v>-1.12791325704442E-4</v>
      </c>
      <c r="E34" s="16">
        <f t="shared" si="4"/>
        <v>-1.1268634641033714E-4</v>
      </c>
      <c r="F34" s="16">
        <f t="shared" si="4"/>
        <v>-1.1266746629936098E-4</v>
      </c>
      <c r="G34" s="16">
        <f t="shared" si="4"/>
        <v>-1.1276047104837199E-4</v>
      </c>
      <c r="H34" s="16">
        <f t="shared" si="4"/>
        <v>-1.126485861883848E-4</v>
      </c>
      <c r="I34" s="16">
        <f t="shared" si="4"/>
        <v>-1.1261633572644497E-4</v>
      </c>
      <c r="J34" s="16">
        <f t="shared" si="4"/>
        <v>-1.1260994440483047E-4</v>
      </c>
      <c r="K34" s="16">
        <f t="shared" si="4"/>
        <v>-1.1260707932962397E-4</v>
      </c>
      <c r="L34" s="16">
        <f t="shared" si="4"/>
        <v>-1.1261934772858513E-4</v>
      </c>
      <c r="M34" s="16">
        <f t="shared" si="4"/>
        <v>-1.1272197619175132E-4</v>
      </c>
      <c r="N34" s="16">
        <f t="shared" si="4"/>
        <v>-1.1277442910707033E-4</v>
      </c>
      <c r="O34" s="16">
        <f t="shared" si="4"/>
        <v>-1.1278368550389133E-4</v>
      </c>
      <c r="P34" s="16">
        <f t="shared" si="4"/>
        <v>-1.1265791604867264E-4</v>
      </c>
      <c r="Q34" s="16">
        <f t="shared" si="4"/>
        <v>-1.1255146748523112E-4</v>
      </c>
      <c r="R34" s="16">
        <f t="shared" si="4"/>
        <v>-1.1270794466958614E-4</v>
      </c>
      <c r="S34" s="10">
        <f t="shared" si="4"/>
        <v>-1.1277868998814667E-4</v>
      </c>
    </row>
    <row r="35" spans="2:19" ht="18.75" thickBot="1" x14ac:dyDescent="0.4">
      <c r="B35" s="104" t="s">
        <v>19</v>
      </c>
      <c r="C35" s="105"/>
      <c r="D35" s="107">
        <f>AVERAGE(D34:S34)</f>
        <v>-1.1268643823967068E-4</v>
      </c>
      <c r="E35" s="107"/>
      <c r="F35" s="11" t="s">
        <v>1</v>
      </c>
      <c r="G35" s="107" t="s">
        <v>14</v>
      </c>
      <c r="H35" s="107"/>
      <c r="I35" s="107"/>
      <c r="J35" s="107">
        <f>D35-$Q$11</f>
        <v>-2.2401213104905404E-4</v>
      </c>
      <c r="K35" s="107"/>
      <c r="L35" s="11" t="s">
        <v>1</v>
      </c>
      <c r="M35" s="12"/>
      <c r="N35" s="12"/>
      <c r="O35" s="57" t="s">
        <v>30</v>
      </c>
      <c r="P35" s="58"/>
      <c r="Q35" s="58">
        <f>J35</f>
        <v>-2.2401213104905404E-4</v>
      </c>
      <c r="R35" s="58"/>
      <c r="S35" s="22" t="s">
        <v>1</v>
      </c>
    </row>
    <row r="36" spans="2:19" x14ac:dyDescent="0.25">
      <c r="B36" s="92" t="s">
        <v>20</v>
      </c>
      <c r="C36" s="93"/>
      <c r="D36" s="37" t="s">
        <v>402</v>
      </c>
      <c r="E36" s="37" t="s">
        <v>403</v>
      </c>
      <c r="F36" s="37" t="s">
        <v>404</v>
      </c>
      <c r="G36" s="37" t="s">
        <v>405</v>
      </c>
      <c r="H36" s="37" t="s">
        <v>406</v>
      </c>
      <c r="I36" s="37" t="s">
        <v>407</v>
      </c>
      <c r="J36" s="37" t="s">
        <v>408</v>
      </c>
      <c r="K36" s="37" t="s">
        <v>409</v>
      </c>
      <c r="L36" s="37" t="s">
        <v>410</v>
      </c>
      <c r="M36" s="37" t="s">
        <v>411</v>
      </c>
      <c r="N36" s="37" t="s">
        <v>412</v>
      </c>
      <c r="O36" s="37" t="s">
        <v>413</v>
      </c>
      <c r="P36" s="37" t="s">
        <v>414</v>
      </c>
      <c r="Q36" s="37" t="s">
        <v>415</v>
      </c>
      <c r="R36" s="37" t="s">
        <v>416</v>
      </c>
      <c r="S36" s="38" t="s">
        <v>417</v>
      </c>
    </row>
    <row r="37" spans="2:19" ht="15.75" thickBot="1" x14ac:dyDescent="0.3">
      <c r="B37" s="92" t="s">
        <v>120</v>
      </c>
      <c r="C37" s="93"/>
      <c r="D37" s="16">
        <f t="shared" ref="D37:S37" si="5">IF(ISODD(HEX2DEC(D36)/2^(32-1)),(HEX2DEC(D36)-2^32),HEX2DEC(D36))*$Q$5/(32*2^31)</f>
        <v>-2.6494305459578757E-5</v>
      </c>
      <c r="E37" s="16">
        <f t="shared" si="5"/>
        <v>-2.6503341465999258E-5</v>
      </c>
      <c r="F37" s="16">
        <f t="shared" si="5"/>
        <v>-2.6670764706912451E-5</v>
      </c>
      <c r="G37" s="16">
        <f t="shared" si="5"/>
        <v>-2.6498713267588757E-5</v>
      </c>
      <c r="H37" s="16">
        <f t="shared" si="5"/>
        <v>-2.6596199288076605E-5</v>
      </c>
      <c r="I37" s="16">
        <f t="shared" si="5"/>
        <v>-2.6586722500855106E-5</v>
      </c>
      <c r="J37" s="16">
        <f t="shared" si="5"/>
        <v>-2.6424147848752911E-5</v>
      </c>
      <c r="K37" s="16">
        <f t="shared" si="5"/>
        <v>-2.6629257848151612E-5</v>
      </c>
      <c r="L37" s="16">
        <f t="shared" si="5"/>
        <v>-2.6609936956374441E-5</v>
      </c>
      <c r="M37" s="16">
        <f t="shared" si="5"/>
        <v>-2.6482257451018086E-5</v>
      </c>
      <c r="N37" s="16">
        <f t="shared" si="5"/>
        <v>-2.6649166447663448E-5</v>
      </c>
      <c r="O37" s="16">
        <f t="shared" si="5"/>
        <v>-2.6548521498101766E-5</v>
      </c>
      <c r="P37" s="16">
        <f t="shared" si="5"/>
        <v>-2.6575262200029103E-5</v>
      </c>
      <c r="Q37" s="16">
        <f t="shared" si="5"/>
        <v>-2.6434212343709078E-5</v>
      </c>
      <c r="R37" s="16">
        <f t="shared" si="5"/>
        <v>-2.6562185702932768E-5</v>
      </c>
      <c r="S37" s="10">
        <f t="shared" si="5"/>
        <v>-2.648930994383409E-5</v>
      </c>
    </row>
    <row r="38" spans="2:19" ht="18.75" thickBot="1" x14ac:dyDescent="0.4">
      <c r="B38" s="92" t="s">
        <v>21</v>
      </c>
      <c r="C38" s="93"/>
      <c r="D38" s="91">
        <f>AVERAGE(D37:S37)</f>
        <v>-2.6547144058098639E-5</v>
      </c>
      <c r="E38" s="91"/>
      <c r="F38" s="16" t="s">
        <v>1</v>
      </c>
      <c r="G38" s="91" t="s">
        <v>14</v>
      </c>
      <c r="H38" s="91"/>
      <c r="I38" s="91"/>
      <c r="J38" s="91">
        <f>D38-$Q$11</f>
        <v>-1.3787283686748198E-4</v>
      </c>
      <c r="K38" s="91"/>
      <c r="L38" s="16" t="s">
        <v>1</v>
      </c>
      <c r="M38" s="17"/>
      <c r="N38" s="17"/>
      <c r="O38" s="80" t="s">
        <v>31</v>
      </c>
      <c r="P38" s="81"/>
      <c r="Q38" s="81">
        <f>J38</f>
        <v>-1.3787283686748198E-4</v>
      </c>
      <c r="R38" s="81"/>
      <c r="S38" s="30" t="s">
        <v>1</v>
      </c>
    </row>
    <row r="39" spans="2:19" x14ac:dyDescent="0.25">
      <c r="B39" s="102" t="s">
        <v>22</v>
      </c>
      <c r="C39" s="103"/>
      <c r="D39" s="35" t="s">
        <v>211</v>
      </c>
      <c r="E39" s="35" t="s">
        <v>212</v>
      </c>
      <c r="F39" s="35" t="s">
        <v>213</v>
      </c>
      <c r="G39" s="35" t="s">
        <v>214</v>
      </c>
      <c r="H39" s="35" t="s">
        <v>215</v>
      </c>
      <c r="I39" s="35" t="s">
        <v>216</v>
      </c>
      <c r="J39" s="35" t="s">
        <v>217</v>
      </c>
      <c r="K39" s="35" t="s">
        <v>218</v>
      </c>
      <c r="L39" s="35" t="s">
        <v>219</v>
      </c>
      <c r="M39" s="35" t="s">
        <v>220</v>
      </c>
      <c r="N39" s="35" t="s">
        <v>221</v>
      </c>
      <c r="O39" s="35" t="s">
        <v>222</v>
      </c>
      <c r="P39" s="35" t="s">
        <v>223</v>
      </c>
      <c r="Q39" s="35" t="s">
        <v>224</v>
      </c>
      <c r="R39" s="35" t="s">
        <v>225</v>
      </c>
      <c r="S39" s="36" t="s">
        <v>226</v>
      </c>
    </row>
    <row r="40" spans="2:19" ht="15.75" thickBot="1" x14ac:dyDescent="0.3">
      <c r="B40" s="92" t="s">
        <v>121</v>
      </c>
      <c r="C40" s="93"/>
      <c r="D40" s="16">
        <f t="shared" ref="D40:S40" si="6">IF(ISODD(HEX2DEC(D39)/2^(32-1)),(HEX2DEC(D39)-2^32),HEX2DEC(D39))*$Q$5/(32*2^31)</f>
        <v>9.8686854316707475E-5</v>
      </c>
      <c r="E40" s="16">
        <f t="shared" si="6"/>
        <v>9.8770969986231654E-5</v>
      </c>
      <c r="F40" s="16">
        <f t="shared" si="6"/>
        <v>9.8741437672564649E-5</v>
      </c>
      <c r="G40" s="16">
        <f t="shared" si="6"/>
        <v>9.876377056648199E-5</v>
      </c>
      <c r="H40" s="16">
        <f t="shared" si="6"/>
        <v>9.8817766214604499E-5</v>
      </c>
      <c r="I40" s="16">
        <f t="shared" si="6"/>
        <v>9.8738278743490816E-5</v>
      </c>
      <c r="J40" s="16">
        <f t="shared" si="6"/>
        <v>9.8786691168133996E-5</v>
      </c>
      <c r="K40" s="16">
        <f t="shared" si="6"/>
        <v>9.8772512719035152E-5</v>
      </c>
      <c r="L40" s="16">
        <f t="shared" si="6"/>
        <v>9.889490285477951E-5</v>
      </c>
      <c r="M40" s="16">
        <f t="shared" si="6"/>
        <v>9.8873745376331512E-5</v>
      </c>
      <c r="N40" s="16">
        <f t="shared" si="6"/>
        <v>9.8827389928759672E-5</v>
      </c>
      <c r="O40" s="16">
        <f t="shared" si="6"/>
        <v>9.8793743660949987E-5</v>
      </c>
      <c r="P40" s="16">
        <f t="shared" si="6"/>
        <v>9.8882634455818347E-5</v>
      </c>
      <c r="Q40" s="16">
        <f t="shared" si="6"/>
        <v>9.8854865265355336E-5</v>
      </c>
      <c r="R40" s="16">
        <f t="shared" si="6"/>
        <v>9.8752457192589647E-5</v>
      </c>
      <c r="S40" s="10">
        <f t="shared" si="6"/>
        <v>9.8663125616920309E-5</v>
      </c>
    </row>
    <row r="41" spans="2:19" ht="18.75" thickBot="1" x14ac:dyDescent="0.4">
      <c r="B41" s="104" t="s">
        <v>23</v>
      </c>
      <c r="C41" s="105"/>
      <c r="D41" s="107">
        <f>AVERAGE(D40:S40)</f>
        <v>9.8788821608672159E-5</v>
      </c>
      <c r="E41" s="107"/>
      <c r="F41" s="11" t="s">
        <v>1</v>
      </c>
      <c r="G41" s="107" t="s">
        <v>14</v>
      </c>
      <c r="H41" s="107"/>
      <c r="I41" s="107"/>
      <c r="J41" s="107">
        <f>D41-$Q$11</f>
        <v>-1.2536871200711185E-5</v>
      </c>
      <c r="K41" s="107"/>
      <c r="L41" s="11" t="s">
        <v>1</v>
      </c>
      <c r="M41" s="12"/>
      <c r="N41" s="12"/>
      <c r="O41" s="57" t="s">
        <v>32</v>
      </c>
      <c r="P41" s="58"/>
      <c r="Q41" s="58">
        <f>J41</f>
        <v>-1.2536871200711185E-5</v>
      </c>
      <c r="R41" s="58"/>
      <c r="S41" s="22" t="s">
        <v>1</v>
      </c>
    </row>
    <row r="42" spans="2:19" x14ac:dyDescent="0.25">
      <c r="B42" s="92" t="s">
        <v>24</v>
      </c>
      <c r="C42" s="93"/>
      <c r="D42" s="37" t="s">
        <v>259</v>
      </c>
      <c r="E42" s="37" t="s">
        <v>260</v>
      </c>
      <c r="F42" s="37" t="s">
        <v>261</v>
      </c>
      <c r="G42" s="37" t="s">
        <v>262</v>
      </c>
      <c r="H42" s="37" t="s">
        <v>263</v>
      </c>
      <c r="I42" s="37" t="s">
        <v>264</v>
      </c>
      <c r="J42" s="37" t="s">
        <v>265</v>
      </c>
      <c r="K42" s="37" t="s">
        <v>266</v>
      </c>
      <c r="L42" s="37" t="s">
        <v>267</v>
      </c>
      <c r="M42" s="37" t="s">
        <v>268</v>
      </c>
      <c r="N42" s="37" t="s">
        <v>269</v>
      </c>
      <c r="O42" s="37" t="s">
        <v>270</v>
      </c>
      <c r="P42" s="37" t="s">
        <v>271</v>
      </c>
      <c r="Q42" s="37" t="s">
        <v>272</v>
      </c>
      <c r="R42" s="37" t="s">
        <v>273</v>
      </c>
      <c r="S42" s="38" t="s">
        <v>274</v>
      </c>
    </row>
    <row r="43" spans="2:19" ht="15.75" thickBot="1" x14ac:dyDescent="0.3">
      <c r="B43" s="92" t="s">
        <v>122</v>
      </c>
      <c r="C43" s="93"/>
      <c r="D43" s="16">
        <f t="shared" ref="D43:S43" si="7">IF(ISODD(HEX2DEC(D42)/2^(32-1)),(HEX2DEC(D42)-2^32),HEX2DEC(D42))*$Q$5/(32*2^31)</f>
        <v>2.1821933466471092E-4</v>
      </c>
      <c r="E43" s="16">
        <f t="shared" si="7"/>
        <v>2.180948140884284E-4</v>
      </c>
      <c r="F43" s="16">
        <f t="shared" si="7"/>
        <v>2.1807835827185773E-4</v>
      </c>
      <c r="G43" s="16">
        <f t="shared" si="7"/>
        <v>2.1813764328959225E-4</v>
      </c>
      <c r="H43" s="16">
        <f t="shared" si="7"/>
        <v>2.180055559762259E-4</v>
      </c>
      <c r="I43" s="16">
        <f t="shared" si="7"/>
        <v>2.1797697868762773E-4</v>
      </c>
      <c r="J43" s="16">
        <f t="shared" si="7"/>
        <v>2.1810502551031824E-4</v>
      </c>
      <c r="K43" s="16">
        <f t="shared" si="7"/>
        <v>2.1793650031740256E-4</v>
      </c>
      <c r="L43" s="16">
        <f t="shared" si="7"/>
        <v>2.1798785128071906E-4</v>
      </c>
      <c r="M43" s="16">
        <f t="shared" si="7"/>
        <v>2.1810208697164491E-4</v>
      </c>
      <c r="N43" s="16">
        <f t="shared" si="7"/>
        <v>2.1805448264513691E-4</v>
      </c>
      <c r="O43" s="16">
        <f t="shared" si="7"/>
        <v>2.1813771675305909E-4</v>
      </c>
      <c r="P43" s="16">
        <f t="shared" si="7"/>
        <v>2.1797477478362271E-4</v>
      </c>
      <c r="Q43" s="16">
        <f t="shared" si="7"/>
        <v>2.1811714698234574E-4</v>
      </c>
      <c r="R43" s="16">
        <f t="shared" si="7"/>
        <v>2.1797999068976789E-4</v>
      </c>
      <c r="S43" s="10">
        <f t="shared" si="7"/>
        <v>2.1803112126268391E-4</v>
      </c>
    </row>
    <row r="44" spans="2:19" ht="18.75" thickBot="1" x14ac:dyDescent="0.4">
      <c r="B44" s="92" t="s">
        <v>25</v>
      </c>
      <c r="C44" s="93"/>
      <c r="D44" s="91">
        <f>AVERAGE(D43:S43)</f>
        <v>2.1805871138594649E-4</v>
      </c>
      <c r="E44" s="91"/>
      <c r="F44" s="16" t="s">
        <v>1</v>
      </c>
      <c r="G44" s="91" t="s">
        <v>14</v>
      </c>
      <c r="H44" s="91"/>
      <c r="I44" s="91"/>
      <c r="J44" s="91">
        <f>D44-$Q$11</f>
        <v>1.0673301857656315E-4</v>
      </c>
      <c r="K44" s="91"/>
      <c r="L44" s="16" t="s">
        <v>1</v>
      </c>
      <c r="M44" s="17"/>
      <c r="N44" s="17"/>
      <c r="O44" s="80" t="s">
        <v>33</v>
      </c>
      <c r="P44" s="81"/>
      <c r="Q44" s="81">
        <f>J44</f>
        <v>1.0673301857656315E-4</v>
      </c>
      <c r="R44" s="81"/>
      <c r="S44" s="30" t="s">
        <v>1</v>
      </c>
    </row>
    <row r="45" spans="2:19" x14ac:dyDescent="0.25">
      <c r="B45" s="102" t="s">
        <v>26</v>
      </c>
      <c r="C45" s="103"/>
      <c r="D45" s="35" t="s">
        <v>307</v>
      </c>
      <c r="E45" s="35" t="s">
        <v>308</v>
      </c>
      <c r="F45" s="35" t="s">
        <v>309</v>
      </c>
      <c r="G45" s="35" t="s">
        <v>310</v>
      </c>
      <c r="H45" s="35" t="s">
        <v>311</v>
      </c>
      <c r="I45" s="35" t="s">
        <v>312</v>
      </c>
      <c r="J45" s="35" t="s">
        <v>313</v>
      </c>
      <c r="K45" s="35" t="s">
        <v>314</v>
      </c>
      <c r="L45" s="35" t="s">
        <v>315</v>
      </c>
      <c r="M45" s="35" t="s">
        <v>316</v>
      </c>
      <c r="N45" s="35" t="s">
        <v>317</v>
      </c>
      <c r="O45" s="35" t="s">
        <v>318</v>
      </c>
      <c r="P45" s="35" t="s">
        <v>319</v>
      </c>
      <c r="Q45" s="35" t="s">
        <v>320</v>
      </c>
      <c r="R45" s="35" t="s">
        <v>321</v>
      </c>
      <c r="S45" s="36" t="s">
        <v>322</v>
      </c>
    </row>
    <row r="46" spans="2:19" ht="15.75" thickBot="1" x14ac:dyDescent="0.3">
      <c r="B46" s="92" t="s">
        <v>123</v>
      </c>
      <c r="C46" s="93"/>
      <c r="D46" s="16">
        <f t="shared" ref="D46:S46" si="8">IF(ISODD(HEX2DEC(D45)/2^(32-1)),(HEX2DEC(D45)-2^32),HEX2DEC(D45))*$Q$5/(32*2^31)</f>
        <v>2.6134753213856313E-4</v>
      </c>
      <c r="E46" s="16">
        <f t="shared" si="8"/>
        <v>2.6136788151887594E-4</v>
      </c>
      <c r="F46" s="16">
        <f t="shared" si="8"/>
        <v>2.6127384828132931E-4</v>
      </c>
      <c r="G46" s="16">
        <f t="shared" si="8"/>
        <v>2.614666164183E-4</v>
      </c>
      <c r="H46" s="16">
        <f t="shared" si="8"/>
        <v>2.6091417114771325E-4</v>
      </c>
      <c r="I46" s="16">
        <f t="shared" si="8"/>
        <v>2.6101841580714974E-4</v>
      </c>
      <c r="J46" s="16">
        <f t="shared" si="8"/>
        <v>2.6131506128622282E-4</v>
      </c>
      <c r="K46" s="16">
        <f t="shared" si="8"/>
        <v>2.6144589972065298E-4</v>
      </c>
      <c r="L46" s="16">
        <f t="shared" si="8"/>
        <v>2.6119671164115426E-4</v>
      </c>
      <c r="M46" s="16">
        <f t="shared" si="8"/>
        <v>2.6122514200281876E-4</v>
      </c>
      <c r="N46" s="16">
        <f t="shared" si="8"/>
        <v>2.6129515268671097E-4</v>
      </c>
      <c r="O46" s="16">
        <f t="shared" si="8"/>
        <v>2.6125393968181747E-4</v>
      </c>
      <c r="P46" s="16">
        <f t="shared" si="8"/>
        <v>2.612606983207661E-4</v>
      </c>
      <c r="Q46" s="16">
        <f t="shared" si="8"/>
        <v>2.6138712894718629E-4</v>
      </c>
      <c r="R46" s="16">
        <f t="shared" si="8"/>
        <v>2.6115417629385775E-4</v>
      </c>
      <c r="S46" s="10">
        <f t="shared" si="8"/>
        <v>2.6138580660478328E-4</v>
      </c>
    </row>
    <row r="47" spans="2:19" ht="18.75" thickBot="1" x14ac:dyDescent="0.4">
      <c r="B47" s="104" t="s">
        <v>27</v>
      </c>
      <c r="C47" s="105"/>
      <c r="D47" s="107">
        <f>AVERAGE(D46:S46)</f>
        <v>2.6126926140611887E-4</v>
      </c>
      <c r="E47" s="107"/>
      <c r="F47" s="11" t="s">
        <v>1</v>
      </c>
      <c r="G47" s="107" t="s">
        <v>14</v>
      </c>
      <c r="H47" s="107"/>
      <c r="I47" s="107"/>
      <c r="J47" s="107">
        <f>D47-$Q$11</f>
        <v>1.4994356859673554E-4</v>
      </c>
      <c r="K47" s="107"/>
      <c r="L47" s="11" t="s">
        <v>1</v>
      </c>
      <c r="M47" s="12"/>
      <c r="N47" s="12"/>
      <c r="O47" s="57" t="s">
        <v>34</v>
      </c>
      <c r="P47" s="58"/>
      <c r="Q47" s="58">
        <f>J47</f>
        <v>1.4994356859673554E-4</v>
      </c>
      <c r="R47" s="58"/>
      <c r="S47" s="22" t="s">
        <v>1</v>
      </c>
    </row>
    <row r="48" spans="2:19" x14ac:dyDescent="0.25">
      <c r="B48" s="92" t="s">
        <v>28</v>
      </c>
      <c r="C48" s="93"/>
      <c r="D48" s="37" t="s">
        <v>354</v>
      </c>
      <c r="E48" s="37" t="s">
        <v>355</v>
      </c>
      <c r="F48" s="37" t="s">
        <v>356</v>
      </c>
      <c r="G48" s="37" t="s">
        <v>357</v>
      </c>
      <c r="H48" s="37" t="s">
        <v>358</v>
      </c>
      <c r="I48" s="37" t="s">
        <v>359</v>
      </c>
      <c r="J48" s="37" t="s">
        <v>360</v>
      </c>
      <c r="K48" s="37" t="s">
        <v>361</v>
      </c>
      <c r="L48" s="37" t="s">
        <v>362</v>
      </c>
      <c r="M48" s="37" t="s">
        <v>363</v>
      </c>
      <c r="N48" s="37" t="s">
        <v>364</v>
      </c>
      <c r="O48" s="37" t="s">
        <v>365</v>
      </c>
      <c r="P48" s="37" t="s">
        <v>366</v>
      </c>
      <c r="Q48" s="37" t="s">
        <v>367</v>
      </c>
      <c r="R48" s="37" t="s">
        <v>368</v>
      </c>
      <c r="S48" s="38" t="s">
        <v>369</v>
      </c>
    </row>
    <row r="49" spans="2:19" ht="15.75" thickBot="1" x14ac:dyDescent="0.3">
      <c r="B49" s="92" t="s">
        <v>124</v>
      </c>
      <c r="C49" s="93"/>
      <c r="D49" s="16">
        <f t="shared" ref="D49:S49" si="9">IF(ISODD(HEX2DEC(D48)/2^(32-1)),(HEX2DEC(D48)-2^32),HEX2DEC(D48))*$Q$5/(32*2^31)</f>
        <v>3.177959784917039E-4</v>
      </c>
      <c r="E49" s="16">
        <f t="shared" si="9"/>
        <v>3.1744386809517164E-4</v>
      </c>
      <c r="F49" s="16">
        <f t="shared" si="9"/>
        <v>3.1784336242781139E-4</v>
      </c>
      <c r="G49" s="16">
        <f t="shared" si="9"/>
        <v>3.1758499141495853E-4</v>
      </c>
      <c r="H49" s="16">
        <f t="shared" si="9"/>
        <v>3.176662420092762E-4</v>
      </c>
      <c r="I49" s="16">
        <f t="shared" si="9"/>
        <v>3.1745980966747448E-4</v>
      </c>
      <c r="J49" s="16">
        <f t="shared" si="9"/>
        <v>3.1788854245991391E-4</v>
      </c>
      <c r="K49" s="16">
        <f t="shared" si="9"/>
        <v>3.1816608743761031E-4</v>
      </c>
      <c r="L49" s="16">
        <f t="shared" si="9"/>
        <v>3.1777026627831221E-4</v>
      </c>
      <c r="M49" s="16">
        <f t="shared" si="9"/>
        <v>3.1775381046174155E-4</v>
      </c>
      <c r="N49" s="16">
        <f t="shared" si="9"/>
        <v>3.1780523488852491E-4</v>
      </c>
      <c r="O49" s="16">
        <f t="shared" si="9"/>
        <v>3.1776137719882541E-4</v>
      </c>
      <c r="P49" s="16">
        <f t="shared" si="9"/>
        <v>3.1796259363448193E-4</v>
      </c>
      <c r="Q49" s="16">
        <f t="shared" si="9"/>
        <v>3.1784505208754855E-4</v>
      </c>
      <c r="R49" s="16">
        <f t="shared" si="9"/>
        <v>3.1777070705911323E-4</v>
      </c>
      <c r="S49" s="10">
        <f t="shared" si="9"/>
        <v>3.1741382153723684E-4</v>
      </c>
    </row>
    <row r="50" spans="2:19" ht="18.75" thickBot="1" x14ac:dyDescent="0.4">
      <c r="B50" s="104" t="s">
        <v>29</v>
      </c>
      <c r="C50" s="105"/>
      <c r="D50" s="107">
        <f>AVERAGE(D49:S49)</f>
        <v>3.177457340718565E-4</v>
      </c>
      <c r="E50" s="107"/>
      <c r="F50" s="11" t="s">
        <v>1</v>
      </c>
      <c r="G50" s="107" t="s">
        <v>14</v>
      </c>
      <c r="H50" s="107"/>
      <c r="I50" s="107"/>
      <c r="J50" s="107">
        <f>D50-$Q$11</f>
        <v>2.0642004126247317E-4</v>
      </c>
      <c r="K50" s="107"/>
      <c r="L50" s="11" t="s">
        <v>1</v>
      </c>
      <c r="M50" s="12"/>
      <c r="N50" s="12"/>
      <c r="O50" s="57" t="s">
        <v>35</v>
      </c>
      <c r="P50" s="58"/>
      <c r="Q50" s="58">
        <f>J50</f>
        <v>2.0642004126247317E-4</v>
      </c>
      <c r="R50" s="58"/>
      <c r="S50" s="22" t="s">
        <v>1</v>
      </c>
    </row>
    <row r="51" spans="2:19" ht="15.75" thickBot="1" x14ac:dyDescent="0.3"/>
    <row r="52" spans="2:19" ht="15.75" thickBot="1" x14ac:dyDescent="0.3">
      <c r="B52" s="99" t="s">
        <v>53</v>
      </c>
      <c r="C52" s="100"/>
      <c r="D52" s="100"/>
      <c r="E52" s="100"/>
      <c r="F52" s="100"/>
      <c r="G52" s="100"/>
      <c r="H52" s="100"/>
      <c r="I52" s="100"/>
      <c r="J52" s="100"/>
      <c r="K52" s="100"/>
      <c r="L52" s="100"/>
      <c r="M52" s="100"/>
      <c r="N52" s="100"/>
      <c r="O52" s="100"/>
      <c r="P52" s="100"/>
      <c r="Q52" s="100"/>
      <c r="R52" s="100"/>
      <c r="S52" s="101"/>
    </row>
    <row r="53" spans="2:19" x14ac:dyDescent="0.25">
      <c r="B53" s="102" t="s">
        <v>15</v>
      </c>
      <c r="C53" s="103"/>
      <c r="D53" s="35" t="s">
        <v>514</v>
      </c>
      <c r="E53" s="35" t="s">
        <v>515</v>
      </c>
      <c r="F53" s="35" t="s">
        <v>516</v>
      </c>
      <c r="G53" s="35" t="s">
        <v>517</v>
      </c>
      <c r="H53" s="35" t="s">
        <v>518</v>
      </c>
      <c r="I53" s="35" t="s">
        <v>519</v>
      </c>
      <c r="J53" s="35" t="s">
        <v>520</v>
      </c>
      <c r="K53" s="35" t="s">
        <v>521</v>
      </c>
      <c r="L53" s="35" t="s">
        <v>522</v>
      </c>
      <c r="M53" s="35" t="s">
        <v>523</v>
      </c>
      <c r="N53" s="35" t="s">
        <v>524</v>
      </c>
      <c r="O53" s="35" t="s">
        <v>525</v>
      </c>
      <c r="P53" s="35" t="s">
        <v>526</v>
      </c>
      <c r="Q53" s="35" t="s">
        <v>527</v>
      </c>
      <c r="R53" s="35" t="s">
        <v>528</v>
      </c>
      <c r="S53" s="36" t="s">
        <v>529</v>
      </c>
    </row>
    <row r="54" spans="2:19" x14ac:dyDescent="0.25">
      <c r="B54" s="92" t="s">
        <v>118</v>
      </c>
      <c r="C54" s="93"/>
      <c r="D54" s="6">
        <f t="shared" ref="D54:S54" si="10">IF(ISODD(HEX2DEC(D53)/2^(32-1)),(HEX2DEC(D53)-2^32),HEX2DEC(D53))*$Q$5/(32*2^31)</f>
        <v>-1.9525737308087994E-4</v>
      </c>
      <c r="E54" s="6">
        <f t="shared" si="10"/>
        <v>-1.952471616589901E-4</v>
      </c>
      <c r="F54" s="6">
        <f t="shared" si="10"/>
        <v>-1.9525458146914026E-4</v>
      </c>
      <c r="G54" s="6">
        <f t="shared" si="10"/>
        <v>-1.9532312288369577E-4</v>
      </c>
      <c r="H54" s="6">
        <f t="shared" si="10"/>
        <v>-1.9517127389775125E-4</v>
      </c>
      <c r="I54" s="6">
        <f t="shared" si="10"/>
        <v>-1.9528404031934045E-4</v>
      </c>
      <c r="J54" s="6">
        <f t="shared" si="10"/>
        <v>-1.9529652910870211E-4</v>
      </c>
      <c r="K54" s="6">
        <f t="shared" si="10"/>
        <v>-1.9534743929121762E-4</v>
      </c>
      <c r="L54" s="6">
        <f t="shared" si="10"/>
        <v>-1.9531342570607376E-4</v>
      </c>
      <c r="M54" s="6">
        <f t="shared" si="10"/>
        <v>-1.9521623353945325E-4</v>
      </c>
      <c r="N54" s="6">
        <f t="shared" si="10"/>
        <v>-1.9530740170179344E-4</v>
      </c>
      <c r="O54" s="6">
        <f t="shared" si="10"/>
        <v>-1.9527500431291994E-4</v>
      </c>
      <c r="P54" s="6">
        <f t="shared" si="10"/>
        <v>-1.9540540196654913E-4</v>
      </c>
      <c r="Q54" s="6">
        <f t="shared" si="10"/>
        <v>-1.9528727271188112E-4</v>
      </c>
      <c r="R54" s="6">
        <f t="shared" si="10"/>
        <v>-1.9523459940616158E-4</v>
      </c>
      <c r="S54" s="10">
        <f t="shared" si="10"/>
        <v>-1.9527603280145559E-4</v>
      </c>
    </row>
    <row r="55" spans="2:19" x14ac:dyDescent="0.25">
      <c r="B55" s="23"/>
      <c r="C55" s="24" t="s">
        <v>54</v>
      </c>
      <c r="D55" s="37" t="s">
        <v>530</v>
      </c>
      <c r="E55" s="37" t="s">
        <v>531</v>
      </c>
      <c r="F55" s="37" t="s">
        <v>532</v>
      </c>
      <c r="G55" s="37" t="s">
        <v>533</v>
      </c>
      <c r="H55" s="37" t="s">
        <v>534</v>
      </c>
      <c r="I55" s="37" t="s">
        <v>535</v>
      </c>
      <c r="J55" s="37" t="s">
        <v>536</v>
      </c>
      <c r="K55" s="37" t="s">
        <v>537</v>
      </c>
      <c r="L55" s="37" t="s">
        <v>538</v>
      </c>
      <c r="M55" s="37" t="s">
        <v>539</v>
      </c>
      <c r="N55" s="37" t="s">
        <v>540</v>
      </c>
      <c r="O55" s="37" t="s">
        <v>541</v>
      </c>
      <c r="P55" s="37" t="s">
        <v>542</v>
      </c>
      <c r="Q55" s="37" t="s">
        <v>543</v>
      </c>
      <c r="R55" s="37" t="s">
        <v>544</v>
      </c>
      <c r="S55" s="38" t="s">
        <v>545</v>
      </c>
    </row>
    <row r="56" spans="2:19" ht="15.75" thickBot="1" x14ac:dyDescent="0.3">
      <c r="B56" s="92" t="s">
        <v>125</v>
      </c>
      <c r="C56" s="93"/>
      <c r="D56" s="6">
        <f t="shared" ref="D56:S56" si="11">IF(ISODD(HEX2DEC(D55)/2^(32-1)),(HEX2DEC(D55)-2^32),HEX2DEC(D55))*$Q$5/(32*2^31)</f>
        <v>1.9368797303891916E-4</v>
      </c>
      <c r="E56" s="6">
        <f t="shared" si="11"/>
        <v>1.9363346314652883E-4</v>
      </c>
      <c r="F56" s="6">
        <f t="shared" si="11"/>
        <v>1.9363529973319966E-4</v>
      </c>
      <c r="G56" s="6">
        <f t="shared" si="11"/>
        <v>1.9365601643084665E-4</v>
      </c>
      <c r="H56" s="6">
        <f t="shared" si="11"/>
        <v>1.9376819514470119E-4</v>
      </c>
      <c r="I56" s="6">
        <f t="shared" si="11"/>
        <v>1.9365417984417582E-4</v>
      </c>
      <c r="J56" s="6">
        <f t="shared" si="11"/>
        <v>1.9378817720767984E-4</v>
      </c>
      <c r="K56" s="6">
        <f t="shared" si="11"/>
        <v>1.9373565082889401E-4</v>
      </c>
      <c r="L56" s="6">
        <f t="shared" si="11"/>
        <v>1.9371948886619069E-4</v>
      </c>
      <c r="M56" s="6">
        <f t="shared" si="11"/>
        <v>1.9365410638070898E-4</v>
      </c>
      <c r="N56" s="6">
        <f t="shared" si="11"/>
        <v>1.9371302408110935E-4</v>
      </c>
      <c r="O56" s="6">
        <f t="shared" si="11"/>
        <v>1.9392011759411255E-4</v>
      </c>
      <c r="P56" s="6">
        <f t="shared" si="11"/>
        <v>1.9393576531254804E-4</v>
      </c>
      <c r="Q56" s="6">
        <f t="shared" si="11"/>
        <v>1.9372742292060867E-4</v>
      </c>
      <c r="R56" s="6">
        <f t="shared" si="11"/>
        <v>1.9391306510129654E-4</v>
      </c>
      <c r="S56" s="10">
        <f t="shared" si="11"/>
        <v>1.9374262985824317E-4</v>
      </c>
    </row>
    <row r="57" spans="2:19" ht="18.75" thickBot="1" x14ac:dyDescent="0.4">
      <c r="B57" s="92" t="s">
        <v>16</v>
      </c>
      <c r="C57" s="93"/>
      <c r="D57" s="90">
        <f>AVERAGE(D54:S54)</f>
        <v>-1.9528105586600031E-4</v>
      </c>
      <c r="E57" s="90"/>
      <c r="F57" s="91" t="s">
        <v>55</v>
      </c>
      <c r="G57" s="91"/>
      <c r="H57" s="91"/>
      <c r="I57" s="90">
        <f>AVERAGE(D56:S56)</f>
        <v>1.9374278596811018E-4</v>
      </c>
      <c r="J57" s="90"/>
      <c r="K57" s="91" t="s">
        <v>126</v>
      </c>
      <c r="L57" s="91"/>
      <c r="M57" s="91"/>
      <c r="N57" s="91"/>
      <c r="O57" s="57" t="s">
        <v>196</v>
      </c>
      <c r="P57" s="58"/>
      <c r="Q57" s="58">
        <f>((D57-I57)/2)-$Q$15</f>
        <v>-3.0669958354012764E-4</v>
      </c>
      <c r="R57" s="58"/>
      <c r="S57" s="22" t="s">
        <v>1</v>
      </c>
    </row>
    <row r="58" spans="2:19" x14ac:dyDescent="0.25">
      <c r="B58" s="102" t="s">
        <v>18</v>
      </c>
      <c r="C58" s="103"/>
      <c r="D58" s="35" t="s">
        <v>466</v>
      </c>
      <c r="E58" s="35" t="s">
        <v>467</v>
      </c>
      <c r="F58" s="35" t="s">
        <v>468</v>
      </c>
      <c r="G58" s="35" t="s">
        <v>469</v>
      </c>
      <c r="H58" s="35" t="s">
        <v>470</v>
      </c>
      <c r="I58" s="35" t="s">
        <v>471</v>
      </c>
      <c r="J58" s="35" t="s">
        <v>472</v>
      </c>
      <c r="K58" s="35" t="s">
        <v>473</v>
      </c>
      <c r="L58" s="35" t="s">
        <v>474</v>
      </c>
      <c r="M58" s="35" t="s">
        <v>475</v>
      </c>
      <c r="N58" s="35" t="s">
        <v>476</v>
      </c>
      <c r="O58" s="35" t="s">
        <v>477</v>
      </c>
      <c r="P58" s="35" t="s">
        <v>478</v>
      </c>
      <c r="Q58" s="35" t="s">
        <v>479</v>
      </c>
      <c r="R58" s="35" t="s">
        <v>480</v>
      </c>
      <c r="S58" s="36" t="s">
        <v>481</v>
      </c>
    </row>
    <row r="59" spans="2:19" x14ac:dyDescent="0.25">
      <c r="B59" s="92" t="s">
        <v>119</v>
      </c>
      <c r="C59" s="93"/>
      <c r="D59" s="16">
        <f t="shared" ref="D59:S59" si="12">IF(ISODD(HEX2DEC(D58)/2^(32-1)),(HEX2DEC(D58)-2^32),HEX2DEC(D58))*$Q$5/(32*2^31)</f>
        <v>-1.1427954861555191E-4</v>
      </c>
      <c r="E59" s="16">
        <f t="shared" si="12"/>
        <v>-1.1436292965040776E-4</v>
      </c>
      <c r="F59" s="16">
        <f t="shared" si="12"/>
        <v>-1.1426257855471341E-4</v>
      </c>
      <c r="G59" s="16">
        <f t="shared" si="12"/>
        <v>-1.1424994283841807E-4</v>
      </c>
      <c r="H59" s="16">
        <f t="shared" si="12"/>
        <v>-1.1427594890567708E-4</v>
      </c>
      <c r="I59" s="16">
        <f t="shared" si="12"/>
        <v>-1.1429556365132158E-4</v>
      </c>
      <c r="J59" s="16">
        <f t="shared" si="12"/>
        <v>-1.1429967760546425E-4</v>
      </c>
      <c r="K59" s="16">
        <f t="shared" si="12"/>
        <v>-1.1439393123341143E-4</v>
      </c>
      <c r="L59" s="16">
        <f t="shared" si="12"/>
        <v>-1.1432825489406242E-4</v>
      </c>
      <c r="M59" s="16">
        <f t="shared" si="12"/>
        <v>-1.1430452619427525E-4</v>
      </c>
      <c r="N59" s="16">
        <f t="shared" si="12"/>
        <v>-1.142189412554144E-4</v>
      </c>
      <c r="O59" s="16">
        <f t="shared" si="12"/>
        <v>-1.1429042120864325E-4</v>
      </c>
      <c r="P59" s="16">
        <f t="shared" si="12"/>
        <v>-1.1425743611203508E-4</v>
      </c>
      <c r="Q59" s="16">
        <f t="shared" si="12"/>
        <v>-1.1427301036700375E-4</v>
      </c>
      <c r="R59" s="16">
        <f t="shared" si="12"/>
        <v>-1.1432010044924392E-4</v>
      </c>
      <c r="S59" s="10">
        <f t="shared" si="12"/>
        <v>-1.1437798966110859E-4</v>
      </c>
    </row>
    <row r="60" spans="2:19" x14ac:dyDescent="0.25">
      <c r="B60" s="23"/>
      <c r="C60" s="24" t="s">
        <v>56</v>
      </c>
      <c r="D60" s="37" t="s">
        <v>482</v>
      </c>
      <c r="E60" s="37" t="s">
        <v>483</v>
      </c>
      <c r="F60" s="37" t="s">
        <v>484</v>
      </c>
      <c r="G60" s="37" t="s">
        <v>485</v>
      </c>
      <c r="H60" s="37" t="s">
        <v>486</v>
      </c>
      <c r="I60" s="37" t="s">
        <v>487</v>
      </c>
      <c r="J60" s="37" t="s">
        <v>488</v>
      </c>
      <c r="K60" s="37" t="s">
        <v>489</v>
      </c>
      <c r="L60" s="37" t="s">
        <v>490</v>
      </c>
      <c r="M60" s="37" t="s">
        <v>491</v>
      </c>
      <c r="N60" s="37" t="s">
        <v>492</v>
      </c>
      <c r="O60" s="37" t="s">
        <v>493</v>
      </c>
      <c r="P60" s="37" t="s">
        <v>494</v>
      </c>
      <c r="Q60" s="37" t="s">
        <v>495</v>
      </c>
      <c r="R60" s="37" t="s">
        <v>496</v>
      </c>
      <c r="S60" s="38" t="s">
        <v>497</v>
      </c>
    </row>
    <row r="61" spans="2:19" ht="15.75" thickBot="1" x14ac:dyDescent="0.3">
      <c r="B61" s="92" t="s">
        <v>127</v>
      </c>
      <c r="C61" s="93"/>
      <c r="D61" s="16">
        <f t="shared" ref="D61:S61" si="13">IF(ISODD(HEX2DEC(D60)/2^(32-1)),(HEX2DEC(D60)-2^32),HEX2DEC(D60))*$Q$5/(32*2^31)</f>
        <v>1.1071539505866532E-4</v>
      </c>
      <c r="E61" s="16">
        <f t="shared" si="13"/>
        <v>1.1065596311399714E-4</v>
      </c>
      <c r="F61" s="16">
        <f t="shared" si="13"/>
        <v>1.1068549542766415E-4</v>
      </c>
      <c r="G61" s="16">
        <f t="shared" si="13"/>
        <v>1.1056273797458562E-4</v>
      </c>
      <c r="H61" s="16">
        <f t="shared" si="13"/>
        <v>1.107545510864875E-4</v>
      </c>
      <c r="I61" s="16">
        <f t="shared" si="13"/>
        <v>1.1066441141268297E-4</v>
      </c>
      <c r="J61" s="16">
        <f t="shared" si="13"/>
        <v>1.1057111280980462E-4</v>
      </c>
      <c r="K61" s="16">
        <f t="shared" si="13"/>
        <v>1.1074940864380916E-4</v>
      </c>
      <c r="L61" s="16">
        <f t="shared" si="13"/>
        <v>1.1064589861904098E-4</v>
      </c>
      <c r="M61" s="16">
        <f t="shared" si="13"/>
        <v>1.1053100175691361E-4</v>
      </c>
      <c r="N61" s="16">
        <f t="shared" si="13"/>
        <v>1.1071223612959149E-4</v>
      </c>
      <c r="O61" s="16">
        <f t="shared" si="13"/>
        <v>1.107893727697665E-4</v>
      </c>
      <c r="P61" s="16">
        <f t="shared" si="13"/>
        <v>1.1066881922069297E-4</v>
      </c>
      <c r="Q61" s="16">
        <f t="shared" si="13"/>
        <v>1.1063642183181946E-4</v>
      </c>
      <c r="R61" s="16">
        <f t="shared" si="13"/>
        <v>1.1069842499782681E-4</v>
      </c>
      <c r="S61" s="10">
        <f t="shared" si="13"/>
        <v>1.106312059256743E-4</v>
      </c>
    </row>
    <row r="62" spans="2:19" ht="18.75" thickBot="1" x14ac:dyDescent="0.4">
      <c r="B62" s="92" t="s">
        <v>19</v>
      </c>
      <c r="C62" s="93"/>
      <c r="D62" s="90">
        <f>AVERAGE(D59:S59)</f>
        <v>-1.1429942507479701E-4</v>
      </c>
      <c r="E62" s="90"/>
      <c r="F62" s="91" t="s">
        <v>57</v>
      </c>
      <c r="G62" s="91"/>
      <c r="H62" s="91"/>
      <c r="I62" s="90">
        <f>AVERAGE(D61:S61)</f>
        <v>1.1066702854868893E-4</v>
      </c>
      <c r="J62" s="90"/>
      <c r="K62" s="91" t="s">
        <v>126</v>
      </c>
      <c r="L62" s="91"/>
      <c r="M62" s="91"/>
      <c r="N62" s="91"/>
      <c r="O62" s="57" t="s">
        <v>197</v>
      </c>
      <c r="P62" s="58"/>
      <c r="Q62" s="58">
        <f>((D62-I62)/2)-$Q$15</f>
        <v>-2.2467088943481535E-4</v>
      </c>
      <c r="R62" s="58"/>
      <c r="S62" s="22" t="s">
        <v>1</v>
      </c>
    </row>
    <row r="63" spans="2:19" x14ac:dyDescent="0.25">
      <c r="B63" s="102" t="s">
        <v>20</v>
      </c>
      <c r="C63" s="103"/>
      <c r="D63" s="35" t="s">
        <v>418</v>
      </c>
      <c r="E63" s="35" t="s">
        <v>419</v>
      </c>
      <c r="F63" s="35" t="s">
        <v>420</v>
      </c>
      <c r="G63" s="35" t="s">
        <v>421</v>
      </c>
      <c r="H63" s="35" t="s">
        <v>422</v>
      </c>
      <c r="I63" s="35" t="s">
        <v>423</v>
      </c>
      <c r="J63" s="35" t="s">
        <v>424</v>
      </c>
      <c r="K63" s="35" t="s">
        <v>425</v>
      </c>
      <c r="L63" s="35" t="s">
        <v>426</v>
      </c>
      <c r="M63" s="35" t="s">
        <v>427</v>
      </c>
      <c r="N63" s="35" t="s">
        <v>428</v>
      </c>
      <c r="O63" s="35" t="s">
        <v>429</v>
      </c>
      <c r="P63" s="35" t="s">
        <v>430</v>
      </c>
      <c r="Q63" s="35" t="s">
        <v>431</v>
      </c>
      <c r="R63" s="35" t="s">
        <v>432</v>
      </c>
      <c r="S63" s="36" t="s">
        <v>433</v>
      </c>
    </row>
    <row r="64" spans="2:19" x14ac:dyDescent="0.25">
      <c r="B64" s="92" t="s">
        <v>120</v>
      </c>
      <c r="C64" s="93"/>
      <c r="D64" s="16">
        <f t="shared" ref="D64:S64" si="14">IF(ISODD(HEX2DEC(D63)/2^(32-1)),(HEX2DEC(D63)-2^32),HEX2DEC(D63))*$Q$5/(32*2^31)</f>
        <v>-2.6603912952094107E-5</v>
      </c>
      <c r="E64" s="16">
        <f t="shared" si="14"/>
        <v>-2.6522809284710095E-5</v>
      </c>
      <c r="F64" s="16">
        <f t="shared" si="14"/>
        <v>-2.6519062647901594E-5</v>
      </c>
      <c r="G64" s="16">
        <f t="shared" si="14"/>
        <v>-2.653478382980393E-5</v>
      </c>
      <c r="H64" s="16">
        <f t="shared" si="14"/>
        <v>-2.6634694144697281E-5</v>
      </c>
      <c r="I64" s="16">
        <f t="shared" si="14"/>
        <v>-2.6488134528364754E-5</v>
      </c>
      <c r="J64" s="16">
        <f t="shared" si="14"/>
        <v>-2.6492762726775256E-5</v>
      </c>
      <c r="K64" s="16">
        <f t="shared" si="14"/>
        <v>-2.6564463070404601E-5</v>
      </c>
      <c r="L64" s="16">
        <f t="shared" si="14"/>
        <v>-2.6511789764685091E-5</v>
      </c>
      <c r="M64" s="16">
        <f t="shared" si="14"/>
        <v>-2.6515977182294594E-5</v>
      </c>
      <c r="N64" s="16">
        <f t="shared" si="14"/>
        <v>-2.6503635319866591E-5</v>
      </c>
      <c r="O64" s="16">
        <f t="shared" si="14"/>
        <v>-2.6671499341580785E-5</v>
      </c>
      <c r="P64" s="16">
        <f t="shared" si="14"/>
        <v>-2.6421723554347412E-5</v>
      </c>
      <c r="Q64" s="16">
        <f t="shared" si="14"/>
        <v>-2.6506059614272093E-5</v>
      </c>
      <c r="R64" s="16">
        <f t="shared" si="14"/>
        <v>-2.6499594829190757E-5</v>
      </c>
      <c r="S64" s="10">
        <f t="shared" si="14"/>
        <v>-2.648409403768892E-5</v>
      </c>
    </row>
    <row r="65" spans="2:19" x14ac:dyDescent="0.25">
      <c r="B65" s="23"/>
      <c r="C65" s="24" t="s">
        <v>58</v>
      </c>
      <c r="D65" s="37" t="s">
        <v>434</v>
      </c>
      <c r="E65" s="37" t="s">
        <v>435</v>
      </c>
      <c r="F65" s="37" t="s">
        <v>436</v>
      </c>
      <c r="G65" s="37" t="s">
        <v>437</v>
      </c>
      <c r="H65" s="37" t="s">
        <v>438</v>
      </c>
      <c r="I65" s="37" t="s">
        <v>439</v>
      </c>
      <c r="J65" s="37" t="s">
        <v>440</v>
      </c>
      <c r="K65" s="37" t="s">
        <v>441</v>
      </c>
      <c r="L65" s="37" t="s">
        <v>442</v>
      </c>
      <c r="M65" s="37" t="s">
        <v>443</v>
      </c>
      <c r="N65" s="37" t="s">
        <v>444</v>
      </c>
      <c r="O65" s="37" t="s">
        <v>445</v>
      </c>
      <c r="P65" s="37" t="s">
        <v>446</v>
      </c>
      <c r="Q65" s="37" t="s">
        <v>447</v>
      </c>
      <c r="R65" s="37" t="s">
        <v>448</v>
      </c>
      <c r="S65" s="38" t="s">
        <v>449</v>
      </c>
    </row>
    <row r="66" spans="2:19" ht="15.75" thickBot="1" x14ac:dyDescent="0.3">
      <c r="B66" s="92" t="s">
        <v>128</v>
      </c>
      <c r="C66" s="93"/>
      <c r="D66" s="16">
        <f t="shared" ref="D66:S66" si="15">IF(ISODD(HEX2DEC(D65)/2^(32-1)),(HEX2DEC(D65)-2^32),HEX2DEC(D65))*$Q$5/(32*2^31)</f>
        <v>2.3604840382089607E-5</v>
      </c>
      <c r="E66" s="16">
        <f t="shared" si="15"/>
        <v>2.3725687785030461E-5</v>
      </c>
      <c r="F66" s="16">
        <f t="shared" si="15"/>
        <v>2.3778434554216804E-5</v>
      </c>
      <c r="G66" s="16">
        <f t="shared" si="15"/>
        <v>2.3807673014016476E-5</v>
      </c>
      <c r="H66" s="16">
        <f t="shared" si="15"/>
        <v>2.3609835897834275E-5</v>
      </c>
      <c r="I66" s="16">
        <f t="shared" si="15"/>
        <v>2.3843963966632146E-5</v>
      </c>
      <c r="J66" s="16">
        <f t="shared" si="15"/>
        <v>2.3794669980386971E-5</v>
      </c>
      <c r="K66" s="16">
        <f t="shared" si="15"/>
        <v>2.3658321785944282E-5</v>
      </c>
      <c r="L66" s="16">
        <f t="shared" si="15"/>
        <v>2.3691159955618789E-5</v>
      </c>
      <c r="M66" s="16">
        <f t="shared" si="15"/>
        <v>2.3686899074542456E-5</v>
      </c>
      <c r="N66" s="16">
        <f t="shared" si="15"/>
        <v>2.3733327985581129E-5</v>
      </c>
      <c r="O66" s="16">
        <f t="shared" si="15"/>
        <v>2.3740747795731295E-5</v>
      </c>
      <c r="P66" s="16">
        <f t="shared" si="15"/>
        <v>2.3536298967534095E-5</v>
      </c>
      <c r="Q66" s="16">
        <f t="shared" si="15"/>
        <v>2.3772484013403303E-5</v>
      </c>
      <c r="R66" s="16">
        <f t="shared" si="15"/>
        <v>2.3637311234429946E-5</v>
      </c>
      <c r="S66" s="10">
        <f t="shared" si="15"/>
        <v>2.37601421509753E-5</v>
      </c>
    </row>
    <row r="67" spans="2:19" ht="18.75" thickBot="1" x14ac:dyDescent="0.4">
      <c r="B67" s="92" t="s">
        <v>21</v>
      </c>
      <c r="C67" s="93"/>
      <c r="D67" s="90">
        <f>AVERAGE(D64:S64)</f>
        <v>-2.6529687301792373E-5</v>
      </c>
      <c r="E67" s="90"/>
      <c r="F67" s="91" t="s">
        <v>59</v>
      </c>
      <c r="G67" s="91"/>
      <c r="H67" s="91"/>
      <c r="I67" s="90">
        <f>AVERAGE(D66:S66)</f>
        <v>2.3711362408997957E-5</v>
      </c>
      <c r="J67" s="90"/>
      <c r="K67" s="91" t="s">
        <v>126</v>
      </c>
      <c r="L67" s="91"/>
      <c r="M67" s="91"/>
      <c r="N67" s="91"/>
      <c r="O67" s="57" t="s">
        <v>198</v>
      </c>
      <c r="P67" s="58"/>
      <c r="Q67" s="58">
        <f>((D67-I67)/2)-$Q$15</f>
        <v>-1.3730818747846753E-4</v>
      </c>
      <c r="R67" s="58"/>
      <c r="S67" s="22" t="s">
        <v>1</v>
      </c>
    </row>
    <row r="68" spans="2:19" x14ac:dyDescent="0.25">
      <c r="B68" s="102" t="s">
        <v>130</v>
      </c>
      <c r="C68" s="103"/>
      <c r="D68" s="35" t="s">
        <v>227</v>
      </c>
      <c r="E68" s="35" t="s">
        <v>228</v>
      </c>
      <c r="F68" s="35" t="s">
        <v>229</v>
      </c>
      <c r="G68" s="35" t="s">
        <v>230</v>
      </c>
      <c r="H68" s="35" t="s">
        <v>231</v>
      </c>
      <c r="I68" s="35" t="s">
        <v>232</v>
      </c>
      <c r="J68" s="35" t="s">
        <v>233</v>
      </c>
      <c r="K68" s="35" t="s">
        <v>234</v>
      </c>
      <c r="L68" s="35" t="s">
        <v>235</v>
      </c>
      <c r="M68" s="35" t="s">
        <v>236</v>
      </c>
      <c r="N68" s="35" t="s">
        <v>237</v>
      </c>
      <c r="O68" s="35" t="s">
        <v>238</v>
      </c>
      <c r="P68" s="35" t="s">
        <v>239</v>
      </c>
      <c r="Q68" s="35" t="s">
        <v>240</v>
      </c>
      <c r="R68" s="35" t="s">
        <v>241</v>
      </c>
      <c r="S68" s="36" t="s">
        <v>242</v>
      </c>
    </row>
    <row r="69" spans="2:19" x14ac:dyDescent="0.25">
      <c r="B69" s="92" t="s">
        <v>121</v>
      </c>
      <c r="C69" s="93"/>
      <c r="D69" s="16">
        <f t="shared" ref="D69:S69" si="16">IF(ISODD(HEX2DEC(D68)/2^(32-1)),(HEX2DEC(D68)-2^32),HEX2DEC(D68))*$Q$5/(32*2^31)</f>
        <v>9.9369917631323917E-5</v>
      </c>
      <c r="E69" s="16">
        <f t="shared" si="16"/>
        <v>9.9464318186204769E-5</v>
      </c>
      <c r="F69" s="16">
        <f t="shared" si="16"/>
        <v>9.9348760152875919E-5</v>
      </c>
      <c r="G69" s="16">
        <f t="shared" si="16"/>
        <v>9.9355078011023585E-5</v>
      </c>
      <c r="H69" s="16">
        <f t="shared" si="16"/>
        <v>9.9505898508432441E-5</v>
      </c>
      <c r="I69" s="16">
        <f t="shared" si="16"/>
        <v>9.9487753032124603E-5</v>
      </c>
      <c r="J69" s="16">
        <f t="shared" si="16"/>
        <v>9.9405473949271256E-5</v>
      </c>
      <c r="K69" s="16">
        <f t="shared" si="16"/>
        <v>9.9376529343338929E-5</v>
      </c>
      <c r="L69" s="16">
        <f t="shared" si="16"/>
        <v>9.944859700430244E-5</v>
      </c>
      <c r="M69" s="16">
        <f t="shared" si="16"/>
        <v>9.9332157409371579E-5</v>
      </c>
      <c r="N69" s="16">
        <f t="shared" si="16"/>
        <v>9.9413922247957098E-5</v>
      </c>
      <c r="O69" s="16">
        <f t="shared" si="16"/>
        <v>9.9416934250097259E-5</v>
      </c>
      <c r="P69" s="16">
        <f t="shared" si="16"/>
        <v>9.9320329791211421E-5</v>
      </c>
      <c r="Q69" s="16">
        <f t="shared" si="16"/>
        <v>9.945263749497827E-5</v>
      </c>
      <c r="R69" s="16">
        <f t="shared" si="16"/>
        <v>9.9371019583326424E-5</v>
      </c>
      <c r="S69" s="10">
        <f t="shared" si="16"/>
        <v>9.953947131277529E-5</v>
      </c>
    </row>
    <row r="70" spans="2:19" x14ac:dyDescent="0.25">
      <c r="B70" s="23"/>
      <c r="C70" s="24" t="s">
        <v>60</v>
      </c>
      <c r="D70" s="37" t="s">
        <v>243</v>
      </c>
      <c r="E70" s="37" t="s">
        <v>244</v>
      </c>
      <c r="F70" s="37" t="s">
        <v>245</v>
      </c>
      <c r="G70" s="37" t="s">
        <v>246</v>
      </c>
      <c r="H70" s="37" t="s">
        <v>247</v>
      </c>
      <c r="I70" s="37" t="s">
        <v>248</v>
      </c>
      <c r="J70" s="37" t="s">
        <v>249</v>
      </c>
      <c r="K70" s="37" t="s">
        <v>250</v>
      </c>
      <c r="L70" s="37" t="s">
        <v>251</v>
      </c>
      <c r="M70" s="37" t="s">
        <v>252</v>
      </c>
      <c r="N70" s="37" t="s">
        <v>253</v>
      </c>
      <c r="O70" s="37" t="s">
        <v>254</v>
      </c>
      <c r="P70" s="37" t="s">
        <v>255</v>
      </c>
      <c r="Q70" s="37" t="s">
        <v>256</v>
      </c>
      <c r="R70" s="37" t="s">
        <v>257</v>
      </c>
      <c r="S70" s="38" t="s">
        <v>258</v>
      </c>
    </row>
    <row r="71" spans="2:19" ht="15.75" thickBot="1" x14ac:dyDescent="0.3">
      <c r="B71" s="92" t="s">
        <v>129</v>
      </c>
      <c r="C71" s="93"/>
      <c r="D71" s="16">
        <f t="shared" ref="D71:S71" si="17">IF(ISODD(HEX2DEC(D70)/2^(32-1)),(HEX2DEC(D70)-2^32),HEX2DEC(D70))*$Q$5/(32*2^31)</f>
        <v>-9.8408648167809597E-5</v>
      </c>
      <c r="E71" s="16">
        <f t="shared" si="17"/>
        <v>-9.8399244844054934E-5</v>
      </c>
      <c r="F71" s="16">
        <f t="shared" si="17"/>
        <v>-9.8408795094743256E-5</v>
      </c>
      <c r="G71" s="16">
        <f t="shared" si="17"/>
        <v>-9.8445232974292605E-5</v>
      </c>
      <c r="H71" s="16">
        <f t="shared" si="17"/>
        <v>-9.8379042390675755E-5</v>
      </c>
      <c r="I71" s="16">
        <f t="shared" si="17"/>
        <v>-9.8411366316082424E-5</v>
      </c>
      <c r="J71" s="16">
        <f t="shared" si="17"/>
        <v>-9.8468373966345107E-5</v>
      </c>
      <c r="K71" s="16">
        <f t="shared" si="17"/>
        <v>-9.8487033686920773E-5</v>
      </c>
      <c r="L71" s="16">
        <f t="shared" si="17"/>
        <v>-9.8481891244242437E-5</v>
      </c>
      <c r="M71" s="16">
        <f t="shared" si="17"/>
        <v>-9.8440090531614268E-5</v>
      </c>
      <c r="N71" s="16">
        <f t="shared" si="17"/>
        <v>-9.8429071011589271E-5</v>
      </c>
      <c r="O71" s="16">
        <f t="shared" si="17"/>
        <v>-9.8436343894805771E-5</v>
      </c>
      <c r="P71" s="16">
        <f t="shared" si="17"/>
        <v>-9.8499595939749283E-5</v>
      </c>
      <c r="Q71" s="16">
        <f t="shared" si="17"/>
        <v>-9.8429658719323935E-5</v>
      </c>
      <c r="R71" s="16">
        <f t="shared" si="17"/>
        <v>-9.8484829782915774E-5</v>
      </c>
      <c r="S71" s="10">
        <f t="shared" si="17"/>
        <v>-9.8432009550262594E-5</v>
      </c>
    </row>
    <row r="72" spans="2:19" ht="18.75" thickBot="1" x14ac:dyDescent="0.4">
      <c r="B72" s="92" t="s">
        <v>23</v>
      </c>
      <c r="C72" s="93"/>
      <c r="D72" s="90">
        <f>AVERAGE(D69:S69)</f>
        <v>9.9413049869288446E-5</v>
      </c>
      <c r="E72" s="90"/>
      <c r="F72" s="91" t="s">
        <v>61</v>
      </c>
      <c r="G72" s="91"/>
      <c r="H72" s="91"/>
      <c r="I72" s="90">
        <f>AVERAGE(D71:S71)</f>
        <v>-9.8440076757214245E-5</v>
      </c>
      <c r="J72" s="90"/>
      <c r="K72" s="91" t="s">
        <v>126</v>
      </c>
      <c r="L72" s="91"/>
      <c r="M72" s="91"/>
      <c r="N72" s="91"/>
      <c r="O72" s="57" t="s">
        <v>199</v>
      </c>
      <c r="P72" s="58"/>
      <c r="Q72" s="58">
        <f>((D72-I72)/2)-$Q$15</f>
        <v>-1.3261099309821035E-5</v>
      </c>
      <c r="R72" s="58"/>
      <c r="S72" s="22" t="s">
        <v>1</v>
      </c>
    </row>
    <row r="73" spans="2:19" x14ac:dyDescent="0.25">
      <c r="B73" s="102" t="s">
        <v>24</v>
      </c>
      <c r="C73" s="103"/>
      <c r="D73" s="35" t="s">
        <v>275</v>
      </c>
      <c r="E73" s="35" t="s">
        <v>276</v>
      </c>
      <c r="F73" s="35" t="s">
        <v>277</v>
      </c>
      <c r="G73" s="35" t="s">
        <v>278</v>
      </c>
      <c r="H73" s="35" t="s">
        <v>279</v>
      </c>
      <c r="I73" s="35" t="s">
        <v>280</v>
      </c>
      <c r="J73" s="35" t="s">
        <v>281</v>
      </c>
      <c r="K73" s="35" t="s">
        <v>282</v>
      </c>
      <c r="L73" s="35" t="s">
        <v>283</v>
      </c>
      <c r="M73" s="35" t="s">
        <v>284</v>
      </c>
      <c r="N73" s="35" t="s">
        <v>285</v>
      </c>
      <c r="O73" s="35" t="s">
        <v>286</v>
      </c>
      <c r="P73" s="35" t="s">
        <v>287</v>
      </c>
      <c r="Q73" s="35" t="s">
        <v>288</v>
      </c>
      <c r="R73" s="35" t="s">
        <v>289</v>
      </c>
      <c r="S73" s="36" t="s">
        <v>290</v>
      </c>
    </row>
    <row r="74" spans="2:19" x14ac:dyDescent="0.25">
      <c r="B74" s="92" t="s">
        <v>122</v>
      </c>
      <c r="C74" s="93"/>
      <c r="D74" s="16">
        <f t="shared" ref="D74:S74" si="18">IF(ISODD(HEX2DEC(D73)/2^(32-1)),(HEX2DEC(D73)-2^32),HEX2DEC(D73))*$Q$5/(32*2^31)</f>
        <v>2.182139718316321E-4</v>
      </c>
      <c r="E74" s="16">
        <f t="shared" si="18"/>
        <v>2.184532423431083E-4</v>
      </c>
      <c r="F74" s="16">
        <f t="shared" si="18"/>
        <v>2.181956794283906E-4</v>
      </c>
      <c r="G74" s="16">
        <f t="shared" si="18"/>
        <v>2.1834598568153162E-4</v>
      </c>
      <c r="H74" s="16">
        <f t="shared" si="18"/>
        <v>2.1837213867572429E-4</v>
      </c>
      <c r="I74" s="16">
        <f t="shared" si="18"/>
        <v>2.182177184684406E-4</v>
      </c>
      <c r="J74" s="16">
        <f t="shared" si="18"/>
        <v>2.1821345758736427E-4</v>
      </c>
      <c r="K74" s="16">
        <f t="shared" si="18"/>
        <v>2.184461898502923E-4</v>
      </c>
      <c r="L74" s="16">
        <f t="shared" si="18"/>
        <v>2.1815520105816541E-4</v>
      </c>
      <c r="M74" s="16">
        <f t="shared" si="18"/>
        <v>2.1817966439262093E-4</v>
      </c>
      <c r="N74" s="16">
        <f t="shared" si="18"/>
        <v>2.1816254740484876E-4</v>
      </c>
      <c r="O74" s="16">
        <f t="shared" si="18"/>
        <v>2.1817268536327176E-4</v>
      </c>
      <c r="P74" s="16">
        <f t="shared" si="18"/>
        <v>2.1799108367325973E-4</v>
      </c>
      <c r="Q74" s="16">
        <f t="shared" si="18"/>
        <v>2.1800871490529973E-4</v>
      </c>
      <c r="R74" s="16">
        <f t="shared" si="18"/>
        <v>2.1823241116180727E-4</v>
      </c>
      <c r="S74" s="10">
        <f t="shared" si="18"/>
        <v>2.1800151548555005E-4</v>
      </c>
    </row>
    <row r="75" spans="2:19" x14ac:dyDescent="0.25">
      <c r="B75" s="23"/>
      <c r="C75" s="24" t="s">
        <v>62</v>
      </c>
      <c r="D75" s="37" t="s">
        <v>291</v>
      </c>
      <c r="E75" s="37" t="s">
        <v>292</v>
      </c>
      <c r="F75" s="37" t="s">
        <v>293</v>
      </c>
      <c r="G75" s="37" t="s">
        <v>294</v>
      </c>
      <c r="H75" s="37" t="s">
        <v>295</v>
      </c>
      <c r="I75" s="37" t="s">
        <v>296</v>
      </c>
      <c r="J75" s="37" t="s">
        <v>297</v>
      </c>
      <c r="K75" s="37" t="s">
        <v>298</v>
      </c>
      <c r="L75" s="37" t="s">
        <v>299</v>
      </c>
      <c r="M75" s="37" t="s">
        <v>300</v>
      </c>
      <c r="N75" s="37" t="s">
        <v>301</v>
      </c>
      <c r="O75" s="37" t="s">
        <v>302</v>
      </c>
      <c r="P75" s="37" t="s">
        <v>303</v>
      </c>
      <c r="Q75" s="37" t="s">
        <v>304</v>
      </c>
      <c r="R75" s="37" t="s">
        <v>305</v>
      </c>
      <c r="S75" s="38" t="s">
        <v>306</v>
      </c>
    </row>
    <row r="76" spans="2:19" ht="15.75" thickBot="1" x14ac:dyDescent="0.3">
      <c r="B76" s="92" t="s">
        <v>131</v>
      </c>
      <c r="C76" s="93"/>
      <c r="D76" s="16">
        <f t="shared" ref="D76:S76" si="19">IF(ISODD(HEX2DEC(D75)/2^(32-1)),(HEX2DEC(D75)-2^32),HEX2DEC(D75))*$Q$5/(32*2^31)</f>
        <v>-2.1201923845437707E-4</v>
      </c>
      <c r="E76" s="16">
        <f t="shared" si="19"/>
        <v>-2.1201850381970873E-4</v>
      </c>
      <c r="F76" s="16">
        <f t="shared" si="19"/>
        <v>-2.119589249481069E-4</v>
      </c>
      <c r="G76" s="16">
        <f t="shared" si="19"/>
        <v>-2.1215690899122275E-4</v>
      </c>
      <c r="H76" s="16">
        <f t="shared" si="19"/>
        <v>-2.1189604022049755E-4</v>
      </c>
      <c r="I76" s="16">
        <f t="shared" si="19"/>
        <v>-2.1191616921040988E-4</v>
      </c>
      <c r="J76" s="16">
        <f t="shared" si="19"/>
        <v>-2.1186055736601702E-4</v>
      </c>
      <c r="K76" s="16">
        <f t="shared" si="19"/>
        <v>-2.1189295475489053E-4</v>
      </c>
      <c r="L76" s="16">
        <f t="shared" si="19"/>
        <v>-2.1169188524616767E-4</v>
      </c>
      <c r="M76" s="16">
        <f t="shared" si="19"/>
        <v>-2.1199146926391405E-4</v>
      </c>
      <c r="N76" s="16">
        <f t="shared" si="19"/>
        <v>-2.1193468200405189E-4</v>
      </c>
      <c r="O76" s="16">
        <f t="shared" si="19"/>
        <v>-2.1185232945773169E-4</v>
      </c>
      <c r="P76" s="16">
        <f t="shared" si="19"/>
        <v>-2.1190022763810704E-4</v>
      </c>
      <c r="Q76" s="16">
        <f t="shared" si="19"/>
        <v>-2.1184762779585437E-4</v>
      </c>
      <c r="R76" s="16">
        <f t="shared" si="19"/>
        <v>-2.1208976338253708E-4</v>
      </c>
      <c r="S76" s="10">
        <f t="shared" si="19"/>
        <v>-2.1188347796766903E-4</v>
      </c>
    </row>
    <row r="77" spans="2:19" ht="18.75" thickBot="1" x14ac:dyDescent="0.4">
      <c r="B77" s="92" t="s">
        <v>25</v>
      </c>
      <c r="C77" s="93"/>
      <c r="D77" s="90">
        <f>AVERAGE(D74:S74)</f>
        <v>2.1821013795695677E-4</v>
      </c>
      <c r="E77" s="90"/>
      <c r="F77" s="91" t="s">
        <v>63</v>
      </c>
      <c r="G77" s="91"/>
      <c r="H77" s="91"/>
      <c r="I77" s="90">
        <f>AVERAGE(D76:S76)</f>
        <v>-2.1193192253257892E-4</v>
      </c>
      <c r="J77" s="90"/>
      <c r="K77" s="91" t="s">
        <v>126</v>
      </c>
      <c r="L77" s="91"/>
      <c r="M77" s="91"/>
      <c r="N77" s="91"/>
      <c r="O77" s="57" t="s">
        <v>200</v>
      </c>
      <c r="P77" s="58"/>
      <c r="Q77" s="58">
        <f>((D77-I77)/2)-$Q$15</f>
        <v>1.0288336762169547E-4</v>
      </c>
      <c r="R77" s="58"/>
      <c r="S77" s="22" t="s">
        <v>1</v>
      </c>
    </row>
    <row r="78" spans="2:19" x14ac:dyDescent="0.25">
      <c r="B78" s="102" t="s">
        <v>26</v>
      </c>
      <c r="C78" s="103"/>
      <c r="D78" s="35" t="s">
        <v>323</v>
      </c>
      <c r="E78" s="35" t="s">
        <v>324</v>
      </c>
      <c r="F78" s="35" t="s">
        <v>325</v>
      </c>
      <c r="G78" s="35" t="s">
        <v>326</v>
      </c>
      <c r="H78" s="35" t="s">
        <v>327</v>
      </c>
      <c r="I78" s="35" t="s">
        <v>328</v>
      </c>
      <c r="J78" s="35" t="s">
        <v>329</v>
      </c>
      <c r="K78" s="35" t="s">
        <v>330</v>
      </c>
      <c r="L78" s="35" t="s">
        <v>331</v>
      </c>
      <c r="M78" s="35" t="s">
        <v>332</v>
      </c>
      <c r="N78" s="35" t="s">
        <v>333</v>
      </c>
      <c r="O78" s="35" t="s">
        <v>334</v>
      </c>
      <c r="P78" s="35" t="s">
        <v>335</v>
      </c>
      <c r="Q78" s="35" t="s">
        <v>307</v>
      </c>
      <c r="R78" s="35" t="s">
        <v>336</v>
      </c>
      <c r="S78" s="36" t="s">
        <v>337</v>
      </c>
    </row>
    <row r="79" spans="2:19" x14ac:dyDescent="0.25">
      <c r="B79" s="92" t="s">
        <v>123</v>
      </c>
      <c r="C79" s="93"/>
      <c r="D79" s="16">
        <f t="shared" ref="D79:S79" si="20">IF(ISODD(HEX2DEC(D78)/2^(32-1)),(HEX2DEC(D78)-2^32),HEX2DEC(D78))*$Q$5/(32*2^31)</f>
        <v>2.6153390895391934E-4</v>
      </c>
      <c r="E79" s="16">
        <f t="shared" si="20"/>
        <v>2.6151355957360647E-4</v>
      </c>
      <c r="F79" s="16">
        <f t="shared" si="20"/>
        <v>2.6130360098539681E-4</v>
      </c>
      <c r="G79" s="16">
        <f t="shared" si="20"/>
        <v>2.6136773459194232E-4</v>
      </c>
      <c r="H79" s="16">
        <f t="shared" si="20"/>
        <v>2.6128516165522164E-4</v>
      </c>
      <c r="I79" s="16">
        <f t="shared" si="20"/>
        <v>2.6142018750726129E-4</v>
      </c>
      <c r="J79" s="16">
        <f t="shared" si="20"/>
        <v>2.6133085593159198E-4</v>
      </c>
      <c r="K79" s="16">
        <f t="shared" si="20"/>
        <v>2.6121647331373243E-4</v>
      </c>
      <c r="L79" s="16">
        <f t="shared" si="20"/>
        <v>2.6130815572034046E-4</v>
      </c>
      <c r="M79" s="16">
        <f t="shared" si="20"/>
        <v>2.6138147226024012E-4</v>
      </c>
      <c r="N79" s="16">
        <f t="shared" si="20"/>
        <v>2.6135274804470828E-4</v>
      </c>
      <c r="O79" s="16">
        <f t="shared" si="20"/>
        <v>2.6137162815568447E-4</v>
      </c>
      <c r="P79" s="16">
        <f t="shared" si="20"/>
        <v>2.6101569765887692E-4</v>
      </c>
      <c r="Q79" s="16">
        <f t="shared" si="20"/>
        <v>2.6134753213856313E-4</v>
      </c>
      <c r="R79" s="16">
        <f t="shared" si="20"/>
        <v>2.6120824540544713E-4</v>
      </c>
      <c r="S79" s="10">
        <f t="shared" si="20"/>
        <v>2.6136413488206747E-4</v>
      </c>
    </row>
    <row r="80" spans="2:19" x14ac:dyDescent="0.25">
      <c r="B80" s="23"/>
      <c r="C80" s="24" t="s">
        <v>64</v>
      </c>
      <c r="D80" s="37" t="s">
        <v>338</v>
      </c>
      <c r="E80" s="37" t="s">
        <v>339</v>
      </c>
      <c r="F80" s="37" t="s">
        <v>340</v>
      </c>
      <c r="G80" s="37" t="s">
        <v>341</v>
      </c>
      <c r="H80" s="37" t="s">
        <v>342</v>
      </c>
      <c r="I80" s="37" t="s">
        <v>343</v>
      </c>
      <c r="J80" s="37" t="s">
        <v>344</v>
      </c>
      <c r="K80" s="37" t="s">
        <v>345</v>
      </c>
      <c r="L80" s="37" t="s">
        <v>346</v>
      </c>
      <c r="M80" s="37" t="s">
        <v>347</v>
      </c>
      <c r="N80" s="37" t="s">
        <v>348</v>
      </c>
      <c r="O80" s="37" t="s">
        <v>349</v>
      </c>
      <c r="P80" s="37" t="s">
        <v>350</v>
      </c>
      <c r="Q80" s="37" t="s">
        <v>351</v>
      </c>
      <c r="R80" s="37" t="s">
        <v>352</v>
      </c>
      <c r="S80" s="38" t="s">
        <v>353</v>
      </c>
    </row>
    <row r="81" spans="2:19" ht="15.75" thickBot="1" x14ac:dyDescent="0.3">
      <c r="B81" s="92" t="s">
        <v>132</v>
      </c>
      <c r="C81" s="93"/>
      <c r="D81" s="16">
        <f t="shared" ref="D81:S81" si="21">IF(ISODD(HEX2DEC(D80)/2^(32-1)),(HEX2DEC(D80)-2^32),HEX2DEC(D80))*$Q$5/(32*2^31)</f>
        <v>-2.5271315049123954E-4</v>
      </c>
      <c r="E81" s="16">
        <f t="shared" si="21"/>
        <v>-2.5289747032952438E-4</v>
      </c>
      <c r="F81" s="16">
        <f t="shared" si="21"/>
        <v>-2.5270073516534469E-4</v>
      </c>
      <c r="G81" s="16">
        <f t="shared" si="21"/>
        <v>-2.5263946663400566E-4</v>
      </c>
      <c r="H81" s="16">
        <f t="shared" si="21"/>
        <v>-2.5270330638668383E-4</v>
      </c>
      <c r="I81" s="16">
        <f t="shared" si="21"/>
        <v>-2.5283554062698386E-4</v>
      </c>
      <c r="J81" s="16">
        <f t="shared" si="21"/>
        <v>-2.52733206017685E-4</v>
      </c>
      <c r="K81" s="16">
        <f t="shared" si="21"/>
        <v>-2.5277170087430569E-4</v>
      </c>
      <c r="L81" s="16">
        <f t="shared" si="21"/>
        <v>-2.5272901860007551E-4</v>
      </c>
      <c r="M81" s="16">
        <f t="shared" si="21"/>
        <v>-2.5265511435244116E-4</v>
      </c>
      <c r="N81" s="16">
        <f t="shared" si="21"/>
        <v>-2.5284839673367972E-4</v>
      </c>
      <c r="O81" s="16">
        <f t="shared" si="21"/>
        <v>-2.5296542403634522E-4</v>
      </c>
      <c r="P81" s="16">
        <f t="shared" si="21"/>
        <v>-2.5291245687675837E-4</v>
      </c>
      <c r="Q81" s="16">
        <f t="shared" si="21"/>
        <v>-2.5279807425889888E-4</v>
      </c>
      <c r="R81" s="16">
        <f t="shared" si="21"/>
        <v>-2.5277339053404285E-4</v>
      </c>
      <c r="S81" s="10">
        <f t="shared" si="21"/>
        <v>-2.5262969599291682E-4</v>
      </c>
    </row>
    <row r="82" spans="2:19" ht="18.75" thickBot="1" x14ac:dyDescent="0.4">
      <c r="B82" s="92" t="s">
        <v>27</v>
      </c>
      <c r="C82" s="93"/>
      <c r="D82" s="90">
        <f>AVERAGE(D79:S79)</f>
        <v>2.6133256854866249E-4</v>
      </c>
      <c r="E82" s="90"/>
      <c r="F82" s="91" t="s">
        <v>65</v>
      </c>
      <c r="G82" s="91"/>
      <c r="H82" s="91"/>
      <c r="I82" s="90">
        <f>AVERAGE(D81:S81)</f>
        <v>-2.5276913424443319E-4</v>
      </c>
      <c r="J82" s="90"/>
      <c r="K82" s="91" t="s">
        <v>126</v>
      </c>
      <c r="L82" s="91"/>
      <c r="M82" s="91"/>
      <c r="N82" s="91"/>
      <c r="O82" s="57" t="s">
        <v>201</v>
      </c>
      <c r="P82" s="58"/>
      <c r="Q82" s="58">
        <f>((D82-I82)/2)-$Q$15</f>
        <v>1.4486318877347549E-4</v>
      </c>
      <c r="R82" s="58"/>
      <c r="S82" s="22" t="s">
        <v>1</v>
      </c>
    </row>
    <row r="83" spans="2:19" x14ac:dyDescent="0.25">
      <c r="B83" s="102" t="s">
        <v>28</v>
      </c>
      <c r="C83" s="103"/>
      <c r="D83" s="35" t="s">
        <v>370</v>
      </c>
      <c r="E83" s="35" t="s">
        <v>371</v>
      </c>
      <c r="F83" s="35" t="s">
        <v>372</v>
      </c>
      <c r="G83" s="35" t="s">
        <v>373</v>
      </c>
      <c r="H83" s="35" t="s">
        <v>374</v>
      </c>
      <c r="I83" s="35" t="s">
        <v>375</v>
      </c>
      <c r="J83" s="35" t="s">
        <v>376</v>
      </c>
      <c r="K83" s="35" t="s">
        <v>377</v>
      </c>
      <c r="L83" s="35" t="s">
        <v>378</v>
      </c>
      <c r="M83" s="35" t="s">
        <v>379</v>
      </c>
      <c r="N83" s="35" t="s">
        <v>380</v>
      </c>
      <c r="O83" s="35" t="s">
        <v>381</v>
      </c>
      <c r="P83" s="35" t="s">
        <v>382</v>
      </c>
      <c r="Q83" s="35" t="s">
        <v>383</v>
      </c>
      <c r="R83" s="35" t="s">
        <v>384</v>
      </c>
      <c r="S83" s="36" t="s">
        <v>385</v>
      </c>
    </row>
    <row r="84" spans="2:19" x14ac:dyDescent="0.25">
      <c r="B84" s="92" t="s">
        <v>124</v>
      </c>
      <c r="C84" s="93"/>
      <c r="D84" s="16">
        <f t="shared" ref="D84:S84" si="22">IF(ISODD(HEX2DEC(D83)/2^(32-1)),(HEX2DEC(D83)-2^32),HEX2DEC(D83))*$Q$5/(32*2^31)</f>
        <v>3.1752093127187982E-4</v>
      </c>
      <c r="E84" s="16">
        <f t="shared" si="22"/>
        <v>3.174628951330815E-4</v>
      </c>
      <c r="F84" s="16">
        <f t="shared" si="22"/>
        <v>3.17366143747262E-4</v>
      </c>
      <c r="G84" s="16">
        <f t="shared" si="22"/>
        <v>3.174655398178875E-4</v>
      </c>
      <c r="H84" s="16">
        <f t="shared" si="22"/>
        <v>3.1745055327065351E-4</v>
      </c>
      <c r="I84" s="16">
        <f t="shared" si="22"/>
        <v>3.1751887429480851E-4</v>
      </c>
      <c r="J84" s="16">
        <f t="shared" si="22"/>
        <v>3.1761004245714871E-4</v>
      </c>
      <c r="K84" s="16">
        <f t="shared" si="22"/>
        <v>3.1755788339569703E-4</v>
      </c>
      <c r="L84" s="16">
        <f t="shared" si="22"/>
        <v>3.1746546635442064E-4</v>
      </c>
      <c r="M84" s="16">
        <f t="shared" si="22"/>
        <v>3.1751872736787484E-4</v>
      </c>
      <c r="N84" s="16">
        <f t="shared" si="22"/>
        <v>3.1752085780841302E-4</v>
      </c>
      <c r="O84" s="16">
        <f t="shared" si="22"/>
        <v>3.1760886704167938E-4</v>
      </c>
      <c r="P84" s="16">
        <f t="shared" si="22"/>
        <v>3.1743990106796268E-4</v>
      </c>
      <c r="Q84" s="16">
        <f t="shared" si="22"/>
        <v>3.1767278025782435E-4</v>
      </c>
      <c r="R84" s="16">
        <f t="shared" si="22"/>
        <v>3.1760445923366935E-4</v>
      </c>
      <c r="S84" s="10">
        <f t="shared" si="22"/>
        <v>3.1731442546661129E-4</v>
      </c>
    </row>
    <row r="85" spans="2:19" x14ac:dyDescent="0.25">
      <c r="B85" s="23"/>
      <c r="C85" s="24" t="s">
        <v>66</v>
      </c>
      <c r="D85" s="37" t="s">
        <v>386</v>
      </c>
      <c r="E85" s="37" t="s">
        <v>387</v>
      </c>
      <c r="F85" s="37" t="s">
        <v>388</v>
      </c>
      <c r="G85" s="37" t="s">
        <v>389</v>
      </c>
      <c r="H85" s="37" t="s">
        <v>390</v>
      </c>
      <c r="I85" s="37" t="s">
        <v>391</v>
      </c>
      <c r="J85" s="37" t="s">
        <v>392</v>
      </c>
      <c r="K85" s="37" t="s">
        <v>393</v>
      </c>
      <c r="L85" s="37" t="s">
        <v>394</v>
      </c>
      <c r="M85" s="37" t="s">
        <v>395</v>
      </c>
      <c r="N85" s="37" t="s">
        <v>396</v>
      </c>
      <c r="O85" s="37" t="s">
        <v>397</v>
      </c>
      <c r="P85" s="37" t="s">
        <v>398</v>
      </c>
      <c r="Q85" s="37" t="s">
        <v>399</v>
      </c>
      <c r="R85" s="37" t="s">
        <v>400</v>
      </c>
      <c r="S85" s="38" t="s">
        <v>401</v>
      </c>
    </row>
    <row r="86" spans="2:19" ht="15.75" thickBot="1" x14ac:dyDescent="0.3">
      <c r="B86" s="92" t="s">
        <v>133</v>
      </c>
      <c r="C86" s="93"/>
      <c r="D86" s="16">
        <f t="shared" ref="D86:S86" si="23">IF(ISODD(HEX2DEC(D85)/2^(32-1)),(HEX2DEC(D85)-2^32),HEX2DEC(D85))*$Q$5/(32*2^31)</f>
        <v>-3.0397441491474458E-4</v>
      </c>
      <c r="E86" s="16">
        <f t="shared" si="23"/>
        <v>-3.0386539512996391E-4</v>
      </c>
      <c r="F86" s="16">
        <f t="shared" si="23"/>
        <v>-3.038310142274859E-4</v>
      </c>
      <c r="G86" s="16">
        <f t="shared" si="23"/>
        <v>-3.038359362797637E-4</v>
      </c>
      <c r="H86" s="16">
        <f t="shared" si="23"/>
        <v>-3.0397595764754807E-4</v>
      </c>
      <c r="I86" s="16">
        <f t="shared" si="23"/>
        <v>-3.0356448876981453E-4</v>
      </c>
      <c r="J86" s="16">
        <f t="shared" si="23"/>
        <v>-3.0370032271998936E-4</v>
      </c>
      <c r="K86" s="16">
        <f t="shared" si="23"/>
        <v>-3.0371090145921338E-4</v>
      </c>
      <c r="L86" s="16">
        <f t="shared" si="23"/>
        <v>-3.0369709032744872E-4</v>
      </c>
      <c r="M86" s="16">
        <f t="shared" si="23"/>
        <v>-3.0373411591473273E-4</v>
      </c>
      <c r="N86" s="16">
        <f t="shared" si="23"/>
        <v>-3.0364573936413221E-4</v>
      </c>
      <c r="O86" s="16">
        <f t="shared" si="23"/>
        <v>-3.0383718515869989E-4</v>
      </c>
      <c r="P86" s="16">
        <f t="shared" si="23"/>
        <v>-3.0377790014096538E-4</v>
      </c>
      <c r="Q86" s="16">
        <f t="shared" si="23"/>
        <v>-3.0389647017643441E-4</v>
      </c>
      <c r="R86" s="16">
        <f t="shared" si="23"/>
        <v>-3.0372037824643488E-4</v>
      </c>
      <c r="S86" s="10">
        <f t="shared" si="23"/>
        <v>-3.0374036030941353E-4</v>
      </c>
    </row>
    <row r="87" spans="2:19" ht="18.75" thickBot="1" x14ac:dyDescent="0.4">
      <c r="B87" s="104" t="s">
        <v>29</v>
      </c>
      <c r="C87" s="105"/>
      <c r="D87" s="106">
        <f>AVERAGE(D84:S84)</f>
        <v>3.1750614674917965E-4</v>
      </c>
      <c r="E87" s="106"/>
      <c r="F87" s="107" t="s">
        <v>67</v>
      </c>
      <c r="G87" s="107"/>
      <c r="H87" s="107"/>
      <c r="I87" s="106">
        <f>AVERAGE(D86:S86)</f>
        <v>-3.0378172942417404E-4</v>
      </c>
      <c r="J87" s="106"/>
      <c r="K87" s="107" t="s">
        <v>126</v>
      </c>
      <c r="L87" s="107"/>
      <c r="M87" s="107"/>
      <c r="N87" s="107"/>
      <c r="O87" s="57" t="s">
        <v>202</v>
      </c>
      <c r="P87" s="58"/>
      <c r="Q87" s="58">
        <f>((D87-I87)/2)-$Q$15</f>
        <v>1.9845627546360447E-4</v>
      </c>
      <c r="R87" s="58"/>
      <c r="S87" s="22" t="s">
        <v>1</v>
      </c>
    </row>
    <row r="88" spans="2:19" ht="15.75" thickBot="1" x14ac:dyDescent="0.3"/>
    <row r="89" spans="2:19" ht="15.75" thickBot="1" x14ac:dyDescent="0.3">
      <c r="B89" s="99" t="s">
        <v>68</v>
      </c>
      <c r="C89" s="100"/>
      <c r="D89" s="100"/>
      <c r="E89" s="100"/>
      <c r="F89" s="100"/>
      <c r="G89" s="100"/>
      <c r="H89" s="100"/>
      <c r="I89" s="100"/>
      <c r="J89" s="100"/>
      <c r="K89" s="100"/>
      <c r="L89" s="100"/>
      <c r="M89" s="100"/>
      <c r="N89" s="100"/>
      <c r="O89" s="100"/>
      <c r="P89" s="100"/>
      <c r="Q89" s="100"/>
      <c r="R89" s="100"/>
      <c r="S89" s="101"/>
    </row>
    <row r="90" spans="2:19" ht="18.75" thickBot="1" x14ac:dyDescent="0.4">
      <c r="B90" s="94" t="s">
        <v>69</v>
      </c>
      <c r="C90" s="95"/>
      <c r="D90" s="41">
        <v>-1.9384E-4</v>
      </c>
      <c r="E90" s="9" t="s">
        <v>1</v>
      </c>
      <c r="F90" s="95" t="s">
        <v>71</v>
      </c>
      <c r="G90" s="95"/>
      <c r="H90" s="39">
        <v>5.0789799999999996</v>
      </c>
      <c r="I90" s="9" t="s">
        <v>1</v>
      </c>
      <c r="J90" s="28" t="s">
        <v>139</v>
      </c>
      <c r="K90" s="95" t="s">
        <v>81</v>
      </c>
      <c r="L90" s="95"/>
      <c r="M90" s="18">
        <f t="shared" ref="M90:M103" si="24">D90*($Q$8/ABS(H90))</f>
        <v>-1.9363608363884088E-4</v>
      </c>
      <c r="N90" s="9" t="s">
        <v>1</v>
      </c>
      <c r="O90" s="9"/>
      <c r="P90" s="9"/>
      <c r="Q90" s="96" t="s">
        <v>141</v>
      </c>
      <c r="R90" s="96"/>
      <c r="S90" s="19"/>
    </row>
    <row r="91" spans="2:19" ht="18.75" thickBot="1" x14ac:dyDescent="0.4">
      <c r="B91" s="97" t="s">
        <v>70</v>
      </c>
      <c r="C91" s="98"/>
      <c r="D91" s="42">
        <v>1.951E-4</v>
      </c>
      <c r="E91" s="11" t="s">
        <v>1</v>
      </c>
      <c r="F91" s="98" t="s">
        <v>72</v>
      </c>
      <c r="G91" s="98"/>
      <c r="H91" s="40">
        <v>-5.0799750000000001</v>
      </c>
      <c r="I91" s="11" t="s">
        <v>1</v>
      </c>
      <c r="J91" s="29" t="s">
        <v>140</v>
      </c>
      <c r="K91" s="98" t="s">
        <v>81</v>
      </c>
      <c r="L91" s="98"/>
      <c r="M91" s="12">
        <f t="shared" si="24"/>
        <v>1.9485658466823161E-4</v>
      </c>
      <c r="N91" s="11" t="s">
        <v>1</v>
      </c>
      <c r="O91" s="57" t="s">
        <v>73</v>
      </c>
      <c r="P91" s="58"/>
      <c r="Q91" s="58">
        <f>((M90-M91)/2)-$Q$21</f>
        <v>-3.0690684871934612E-4</v>
      </c>
      <c r="R91" s="58"/>
      <c r="S91" s="22" t="s">
        <v>1</v>
      </c>
    </row>
    <row r="92" spans="2:19" ht="18.75" thickBot="1" x14ac:dyDescent="0.4">
      <c r="B92" s="94" t="s">
        <v>77</v>
      </c>
      <c r="C92" s="95"/>
      <c r="D92" s="41">
        <v>-1.1141000000000001E-4</v>
      </c>
      <c r="E92" s="9" t="s">
        <v>1</v>
      </c>
      <c r="F92" s="95" t="s">
        <v>78</v>
      </c>
      <c r="G92" s="95"/>
      <c r="H92" s="39">
        <v>5.0773979999999996</v>
      </c>
      <c r="I92" s="9" t="s">
        <v>1</v>
      </c>
      <c r="J92" s="28" t="s">
        <v>139</v>
      </c>
      <c r="K92" s="95" t="s">
        <v>82</v>
      </c>
      <c r="L92" s="95"/>
      <c r="M92" s="18">
        <f t="shared" si="24"/>
        <v>-1.1132747485424623E-4</v>
      </c>
      <c r="N92" s="9" t="s">
        <v>1</v>
      </c>
      <c r="O92" s="9"/>
      <c r="P92" s="9"/>
      <c r="Q92" s="96" t="s">
        <v>141</v>
      </c>
      <c r="R92" s="96"/>
      <c r="S92" s="19"/>
    </row>
    <row r="93" spans="2:19" ht="18.75" thickBot="1" x14ac:dyDescent="0.4">
      <c r="B93" s="97" t="s">
        <v>79</v>
      </c>
      <c r="C93" s="98"/>
      <c r="D93" s="42">
        <v>1.1359E-4</v>
      </c>
      <c r="E93" s="11" t="s">
        <v>1</v>
      </c>
      <c r="F93" s="98" t="s">
        <v>80</v>
      </c>
      <c r="G93" s="98"/>
      <c r="H93" s="40">
        <v>-5.0784919999999998</v>
      </c>
      <c r="I93" s="11" t="s">
        <v>1</v>
      </c>
      <c r="J93" s="29" t="s">
        <v>140</v>
      </c>
      <c r="K93" s="98" t="s">
        <v>82</v>
      </c>
      <c r="L93" s="98"/>
      <c r="M93" s="12">
        <f t="shared" si="24"/>
        <v>1.1348140881781442E-4</v>
      </c>
      <c r="N93" s="11" t="s">
        <v>1</v>
      </c>
      <c r="O93" s="57" t="s">
        <v>83</v>
      </c>
      <c r="P93" s="58"/>
      <c r="Q93" s="58">
        <f>((M92-M93)/2)-$Q$21</f>
        <v>-2.2506495640184018E-4</v>
      </c>
      <c r="R93" s="58"/>
      <c r="S93" s="22" t="s">
        <v>1</v>
      </c>
    </row>
    <row r="94" spans="2:19" ht="18.75" thickBot="1" x14ac:dyDescent="0.4">
      <c r="B94" s="94" t="s">
        <v>84</v>
      </c>
      <c r="C94" s="95"/>
      <c r="D94" s="41">
        <v>-2.3499999999999999E-5</v>
      </c>
      <c r="E94" s="9" t="s">
        <v>1</v>
      </c>
      <c r="F94" s="95" t="s">
        <v>85</v>
      </c>
      <c r="G94" s="95"/>
      <c r="H94" s="39">
        <v>5.0755840000000001</v>
      </c>
      <c r="I94" s="9" t="s">
        <v>1</v>
      </c>
      <c r="J94" s="28" t="s">
        <v>139</v>
      </c>
      <c r="K94" s="95" t="s">
        <v>86</v>
      </c>
      <c r="L94" s="95"/>
      <c r="M94" s="18">
        <f t="shared" si="24"/>
        <v>-2.3490985372323654E-5</v>
      </c>
      <c r="N94" s="9" t="s">
        <v>1</v>
      </c>
      <c r="O94" s="9"/>
      <c r="P94" s="9"/>
      <c r="Q94" s="96" t="s">
        <v>141</v>
      </c>
      <c r="R94" s="96"/>
      <c r="S94" s="19"/>
    </row>
    <row r="95" spans="2:19" ht="18.75" thickBot="1" x14ac:dyDescent="0.4">
      <c r="B95" s="97" t="s">
        <v>87</v>
      </c>
      <c r="C95" s="98"/>
      <c r="D95" s="42">
        <v>2.6789999999999999E-5</v>
      </c>
      <c r="E95" s="11" t="s">
        <v>1</v>
      </c>
      <c r="F95" s="98" t="s">
        <v>88</v>
      </c>
      <c r="G95" s="98"/>
      <c r="H95" s="40">
        <v>-5.0767860000000002</v>
      </c>
      <c r="I95" s="11" t="s">
        <v>1</v>
      </c>
      <c r="J95" s="29" t="s">
        <v>140</v>
      </c>
      <c r="K95" s="98" t="s">
        <v>86</v>
      </c>
      <c r="L95" s="98"/>
      <c r="M95" s="12">
        <f t="shared" si="24"/>
        <v>2.6773382850882425E-5</v>
      </c>
      <c r="N95" s="11" t="s">
        <v>1</v>
      </c>
      <c r="O95" s="57" t="s">
        <v>89</v>
      </c>
      <c r="P95" s="58"/>
      <c r="Q95" s="58">
        <f>((M94-M95)/2)-$Q$21</f>
        <v>-1.3779269867741288E-4</v>
      </c>
      <c r="R95" s="58"/>
      <c r="S95" s="22" t="s">
        <v>1</v>
      </c>
    </row>
    <row r="96" spans="2:19" ht="18.75" thickBot="1" x14ac:dyDescent="0.4">
      <c r="B96" s="94" t="s">
        <v>90</v>
      </c>
      <c r="C96" s="95"/>
      <c r="D96" s="41">
        <v>9.7510000000000007E-5</v>
      </c>
      <c r="E96" s="9" t="s">
        <v>1</v>
      </c>
      <c r="F96" s="95" t="s">
        <v>91</v>
      </c>
      <c r="G96" s="95"/>
      <c r="H96" s="39">
        <v>5.0727960000000003</v>
      </c>
      <c r="I96" s="9" t="s">
        <v>1</v>
      </c>
      <c r="J96" s="28" t="s">
        <v>139</v>
      </c>
      <c r="K96" s="95" t="s">
        <v>92</v>
      </c>
      <c r="L96" s="95"/>
      <c r="M96" s="18">
        <f t="shared" si="24"/>
        <v>9.7526165820584939E-5</v>
      </c>
      <c r="N96" s="9" t="s">
        <v>1</v>
      </c>
      <c r="O96" s="9"/>
      <c r="P96" s="9"/>
      <c r="Q96" s="96" t="s">
        <v>141</v>
      </c>
      <c r="R96" s="96"/>
      <c r="S96" s="19"/>
    </row>
    <row r="97" spans="2:19" ht="18.75" thickBot="1" x14ac:dyDescent="0.4">
      <c r="B97" s="97" t="s">
        <v>93</v>
      </c>
      <c r="C97" s="98"/>
      <c r="D97" s="42">
        <v>-1.0079E-4</v>
      </c>
      <c r="E97" s="11" t="s">
        <v>1</v>
      </c>
      <c r="F97" s="98" t="s">
        <v>94</v>
      </c>
      <c r="G97" s="98"/>
      <c r="H97" s="40">
        <v>-5.0740889999999998</v>
      </c>
      <c r="I97" s="11" t="s">
        <v>1</v>
      </c>
      <c r="J97" s="29" t="s">
        <v>140</v>
      </c>
      <c r="K97" s="98" t="s">
        <v>92</v>
      </c>
      <c r="L97" s="98"/>
      <c r="M97" s="12">
        <f t="shared" si="24"/>
        <v>-1.0078102162378311E-4</v>
      </c>
      <c r="N97" s="11" t="s">
        <v>1</v>
      </c>
      <c r="O97" s="57" t="s">
        <v>95</v>
      </c>
      <c r="P97" s="58"/>
      <c r="Q97" s="58">
        <f>((M96-M97)/2)-$Q$21</f>
        <v>-1.3506920843625827E-5</v>
      </c>
      <c r="R97" s="58"/>
      <c r="S97" s="22" t="s">
        <v>1</v>
      </c>
    </row>
    <row r="98" spans="2:19" ht="18.75" thickBot="1" x14ac:dyDescent="0.4">
      <c r="B98" s="94" t="s">
        <v>96</v>
      </c>
      <c r="C98" s="95"/>
      <c r="D98" s="41">
        <v>2.1231000000000001E-4</v>
      </c>
      <c r="E98" s="9" t="s">
        <v>1</v>
      </c>
      <c r="F98" s="95" t="s">
        <v>98</v>
      </c>
      <c r="G98" s="95"/>
      <c r="H98" s="39">
        <v>5.069</v>
      </c>
      <c r="I98" s="9" t="s">
        <v>1</v>
      </c>
      <c r="J98" s="28" t="s">
        <v>139</v>
      </c>
      <c r="K98" s="95" t="s">
        <v>100</v>
      </c>
      <c r="L98" s="95"/>
      <c r="M98" s="18">
        <f t="shared" si="24"/>
        <v>2.1250421611165911E-4</v>
      </c>
      <c r="N98" s="9" t="s">
        <v>1</v>
      </c>
      <c r="O98" s="9"/>
      <c r="P98" s="9"/>
      <c r="Q98" s="96" t="s">
        <v>141</v>
      </c>
      <c r="R98" s="96"/>
      <c r="S98" s="19"/>
    </row>
    <row r="99" spans="2:19" ht="18.75" thickBot="1" x14ac:dyDescent="0.4">
      <c r="B99" s="97" t="s">
        <v>97</v>
      </c>
      <c r="C99" s="98"/>
      <c r="D99" s="42">
        <v>-2.1944E-4</v>
      </c>
      <c r="E99" s="11" t="s">
        <v>1</v>
      </c>
      <c r="F99" s="98" t="s">
        <v>99</v>
      </c>
      <c r="G99" s="98"/>
      <c r="H99" s="40">
        <v>-5.0704250000000002</v>
      </c>
      <c r="I99" s="11" t="s">
        <v>1</v>
      </c>
      <c r="J99" s="29" t="s">
        <v>140</v>
      </c>
      <c r="K99" s="98" t="s">
        <v>100</v>
      </c>
      <c r="L99" s="98"/>
      <c r="M99" s="12">
        <f t="shared" si="24"/>
        <v>-2.195790102959811E-4</v>
      </c>
      <c r="N99" s="11" t="s">
        <v>1</v>
      </c>
      <c r="O99" s="57" t="s">
        <v>101</v>
      </c>
      <c r="P99" s="58"/>
      <c r="Q99" s="58">
        <f>((M98-M99)/2)-$Q$21</f>
        <v>1.0338109863801027E-4</v>
      </c>
      <c r="R99" s="58"/>
      <c r="S99" s="22" t="s">
        <v>1</v>
      </c>
    </row>
    <row r="100" spans="2:19" ht="18.75" thickBot="1" x14ac:dyDescent="0.4">
      <c r="B100" s="94" t="s">
        <v>102</v>
      </c>
      <c r="C100" s="95"/>
      <c r="D100" s="41">
        <v>2.5639E-4</v>
      </c>
      <c r="E100" s="9" t="s">
        <v>1</v>
      </c>
      <c r="F100" s="95" t="s">
        <v>104</v>
      </c>
      <c r="G100" s="95"/>
      <c r="H100" s="39">
        <v>5.0671189999999999</v>
      </c>
      <c r="I100" s="9" t="s">
        <v>1</v>
      </c>
      <c r="J100" s="28" t="s">
        <v>139</v>
      </c>
      <c r="K100" s="95" t="s">
        <v>106</v>
      </c>
      <c r="L100" s="95"/>
      <c r="M100" s="18">
        <f t="shared" si="24"/>
        <v>2.5671980279721079E-4</v>
      </c>
      <c r="N100" s="9" t="s">
        <v>1</v>
      </c>
      <c r="O100" s="9"/>
      <c r="P100" s="9"/>
      <c r="Q100" s="96" t="s">
        <v>141</v>
      </c>
      <c r="R100" s="96"/>
      <c r="S100" s="19"/>
    </row>
    <row r="101" spans="2:19" ht="18.75" thickBot="1" x14ac:dyDescent="0.4">
      <c r="B101" s="97" t="s">
        <v>103</v>
      </c>
      <c r="C101" s="98"/>
      <c r="D101" s="42">
        <v>-2.5929000000000002E-4</v>
      </c>
      <c r="E101" s="11" t="s">
        <v>1</v>
      </c>
      <c r="F101" s="98" t="s">
        <v>105</v>
      </c>
      <c r="G101" s="98"/>
      <c r="H101" s="40">
        <v>-5.0686629999999999</v>
      </c>
      <c r="I101" s="11" t="s">
        <v>1</v>
      </c>
      <c r="J101" s="29" t="s">
        <v>140</v>
      </c>
      <c r="K101" s="98" t="s">
        <v>106</v>
      </c>
      <c r="L101" s="98"/>
      <c r="M101" s="12">
        <f t="shared" si="24"/>
        <v>-2.5954444746671858E-4</v>
      </c>
      <c r="N101" s="11" t="s">
        <v>1</v>
      </c>
      <c r="O101" s="57" t="s">
        <v>107</v>
      </c>
      <c r="P101" s="58"/>
      <c r="Q101" s="58">
        <f>((M100-M101)/2)-$Q$21</f>
        <v>1.4547161056615484E-4</v>
      </c>
      <c r="R101" s="58"/>
      <c r="S101" s="22" t="s">
        <v>1</v>
      </c>
    </row>
    <row r="102" spans="2:19" ht="18.75" thickBot="1" x14ac:dyDescent="0.4">
      <c r="B102" s="94" t="s">
        <v>108</v>
      </c>
      <c r="C102" s="95"/>
      <c r="D102" s="41">
        <v>3.1177000000000001E-4</v>
      </c>
      <c r="E102" s="9" t="s">
        <v>1</v>
      </c>
      <c r="F102" s="95" t="s">
        <v>110</v>
      </c>
      <c r="G102" s="95"/>
      <c r="H102" s="39">
        <v>5.0647409999999997</v>
      </c>
      <c r="I102" s="9" t="s">
        <v>1</v>
      </c>
      <c r="J102" s="28" t="s">
        <v>139</v>
      </c>
      <c r="K102" s="95" t="s">
        <v>112</v>
      </c>
      <c r="L102" s="95"/>
      <c r="M102" s="18">
        <f t="shared" si="24"/>
        <v>3.1231761061227022E-4</v>
      </c>
      <c r="N102" s="9" t="s">
        <v>1</v>
      </c>
      <c r="O102" s="9"/>
      <c r="P102" s="9"/>
      <c r="Q102" s="96" t="s">
        <v>141</v>
      </c>
      <c r="R102" s="96"/>
      <c r="S102" s="19"/>
    </row>
    <row r="103" spans="2:19" ht="18.75" thickBot="1" x14ac:dyDescent="0.4">
      <c r="B103" s="97" t="s">
        <v>109</v>
      </c>
      <c r="C103" s="98"/>
      <c r="D103" s="42">
        <v>-3.1104E-4</v>
      </c>
      <c r="E103" s="11" t="s">
        <v>1</v>
      </c>
      <c r="F103" s="98" t="s">
        <v>111</v>
      </c>
      <c r="G103" s="98"/>
      <c r="H103" s="40">
        <v>-5.0663660000000004</v>
      </c>
      <c r="I103" s="11" t="s">
        <v>1</v>
      </c>
      <c r="J103" s="29" t="s">
        <v>140</v>
      </c>
      <c r="K103" s="98" t="s">
        <v>112</v>
      </c>
      <c r="L103" s="98"/>
      <c r="M103" s="12">
        <f t="shared" si="24"/>
        <v>-3.1148638935284183E-4</v>
      </c>
      <c r="N103" s="11" t="s">
        <v>1</v>
      </c>
      <c r="O103" s="57" t="s">
        <v>113</v>
      </c>
      <c r="P103" s="58"/>
      <c r="Q103" s="58">
        <f>((M102-M103)/2)-$Q$21</f>
        <v>1.9924148541674617E-4</v>
      </c>
      <c r="R103" s="58"/>
      <c r="S103" s="22" t="s">
        <v>1</v>
      </c>
    </row>
    <row r="105" spans="2:19" ht="15.75" thickBot="1" x14ac:dyDescent="0.3"/>
    <row r="106" spans="2:19" x14ac:dyDescent="0.25">
      <c r="B106" s="108" t="s">
        <v>114</v>
      </c>
      <c r="C106" s="109"/>
      <c r="D106" s="109"/>
      <c r="E106" s="109"/>
      <c r="F106" s="109"/>
      <c r="G106" s="109"/>
      <c r="H106" s="109"/>
      <c r="I106" s="109"/>
      <c r="J106" s="109"/>
      <c r="K106" s="109"/>
      <c r="L106" s="109"/>
      <c r="M106" s="109"/>
      <c r="N106" s="109"/>
      <c r="O106" s="109"/>
      <c r="P106" s="109"/>
      <c r="Q106" s="109"/>
      <c r="R106" s="109"/>
      <c r="S106" s="110"/>
    </row>
    <row r="107" spans="2:19" ht="15.75" thickBot="1" x14ac:dyDescent="0.3">
      <c r="B107" s="111"/>
      <c r="C107" s="112"/>
      <c r="D107" s="112"/>
      <c r="E107" s="112"/>
      <c r="F107" s="112"/>
      <c r="G107" s="112"/>
      <c r="H107" s="112"/>
      <c r="I107" s="112"/>
      <c r="J107" s="112"/>
      <c r="K107" s="112"/>
      <c r="L107" s="112"/>
      <c r="M107" s="112"/>
      <c r="N107" s="112"/>
      <c r="O107" s="112"/>
      <c r="P107" s="112"/>
      <c r="Q107" s="112"/>
      <c r="R107" s="112"/>
      <c r="S107" s="113"/>
    </row>
    <row r="108" spans="2:19" ht="15.75" thickBot="1" x14ac:dyDescent="0.3">
      <c r="B108" s="7"/>
      <c r="C108" s="7"/>
      <c r="D108" s="7"/>
      <c r="E108" s="7"/>
      <c r="F108" s="7"/>
      <c r="G108" s="7"/>
      <c r="H108" s="7"/>
      <c r="I108" s="7"/>
      <c r="J108" s="7"/>
      <c r="K108" s="7"/>
      <c r="L108" s="7"/>
      <c r="M108" s="7"/>
      <c r="N108" s="7"/>
      <c r="O108" s="8"/>
      <c r="P108" s="8"/>
      <c r="Q108" s="8"/>
      <c r="R108" s="8"/>
      <c r="S108" s="8"/>
    </row>
    <row r="109" spans="2:19" ht="18.75" thickBot="1" x14ac:dyDescent="0.4">
      <c r="B109" s="99" t="s">
        <v>4</v>
      </c>
      <c r="C109" s="100"/>
      <c r="D109" s="100"/>
      <c r="E109" s="100"/>
      <c r="F109" s="100"/>
      <c r="G109" s="100"/>
      <c r="H109" s="100"/>
      <c r="I109" s="100"/>
      <c r="J109" s="100"/>
      <c r="K109" s="100"/>
      <c r="L109" s="100"/>
      <c r="M109" s="100"/>
      <c r="N109" s="101"/>
      <c r="O109" s="57" t="s">
        <v>42</v>
      </c>
      <c r="P109" s="58"/>
      <c r="Q109" s="58">
        <f>0.01/(AVERAGE(D111:S111)-$Q$11)</f>
        <v>0.99707478388995141</v>
      </c>
      <c r="R109" s="58"/>
      <c r="S109" s="22" t="s">
        <v>134</v>
      </c>
    </row>
    <row r="110" spans="2:19" x14ac:dyDescent="0.25">
      <c r="B110" s="102" t="s">
        <v>5</v>
      </c>
      <c r="C110" s="103"/>
      <c r="D110" s="35" t="s">
        <v>546</v>
      </c>
      <c r="E110" s="35" t="s">
        <v>547</v>
      </c>
      <c r="F110" s="35" t="s">
        <v>548</v>
      </c>
      <c r="G110" s="35" t="s">
        <v>549</v>
      </c>
      <c r="H110" s="35" t="s">
        <v>550</v>
      </c>
      <c r="I110" s="35" t="s">
        <v>551</v>
      </c>
      <c r="J110" s="35" t="s">
        <v>552</v>
      </c>
      <c r="K110" s="35" t="s">
        <v>553</v>
      </c>
      <c r="L110" s="35" t="s">
        <v>554</v>
      </c>
      <c r="M110" s="35" t="s">
        <v>555</v>
      </c>
      <c r="N110" s="35" t="s">
        <v>556</v>
      </c>
      <c r="O110" s="35" t="s">
        <v>557</v>
      </c>
      <c r="P110" s="35" t="s">
        <v>558</v>
      </c>
      <c r="Q110" s="35" t="s">
        <v>559</v>
      </c>
      <c r="R110" s="35" t="s">
        <v>560</v>
      </c>
      <c r="S110" s="36" t="s">
        <v>561</v>
      </c>
    </row>
    <row r="111" spans="2:19" ht="15.75" thickBot="1" x14ac:dyDescent="0.3">
      <c r="B111" s="104" t="s">
        <v>116</v>
      </c>
      <c r="C111" s="105"/>
      <c r="D111" s="11">
        <f t="shared" ref="D111:S111" si="25">IF(ISODD(HEX2DEC(D110)/2^(32-1)),(HEX2DEC(D110)-2^32),HEX2DEC(D110))*$Q$5/(32*2^31)</f>
        <v>1.0140569975784152E-2</v>
      </c>
      <c r="E111" s="11">
        <f t="shared" si="25"/>
        <v>1.0140690455869758E-2</v>
      </c>
      <c r="F111" s="11">
        <f t="shared" si="25"/>
        <v>1.0140719106621822E-2</v>
      </c>
      <c r="G111" s="11">
        <f t="shared" si="25"/>
        <v>1.0140660850092624E-2</v>
      </c>
      <c r="H111" s="11">
        <f t="shared" si="25"/>
        <v>1.0140661731654226E-2</v>
      </c>
      <c r="I111" s="11">
        <f t="shared" si="25"/>
        <v>1.0140666359852637E-2</v>
      </c>
      <c r="J111" s="11">
        <f t="shared" si="25"/>
        <v>1.014068692962335E-2</v>
      </c>
      <c r="K111" s="11">
        <f t="shared" si="25"/>
        <v>1.0140635505196567E-2</v>
      </c>
      <c r="L111" s="11">
        <f t="shared" si="25"/>
        <v>1.0140677526299595E-2</v>
      </c>
      <c r="M111" s="11">
        <f t="shared" si="25"/>
        <v>1.0140668049512374E-2</v>
      </c>
      <c r="N111" s="11">
        <f t="shared" si="25"/>
        <v>1.0140617212793326E-2</v>
      </c>
      <c r="O111" s="11">
        <f t="shared" si="25"/>
        <v>1.0140754369085903E-2</v>
      </c>
      <c r="P111" s="11">
        <f t="shared" si="25"/>
        <v>1.0140656809601948E-2</v>
      </c>
      <c r="Q111" s="11">
        <f t="shared" si="25"/>
        <v>1.0140723220575966E-2</v>
      </c>
      <c r="R111" s="11">
        <f t="shared" si="25"/>
        <v>1.0140581289158044E-2</v>
      </c>
      <c r="S111" s="27">
        <f t="shared" si="25"/>
        <v>1.0140649389791798E-2</v>
      </c>
    </row>
    <row r="112" spans="2:19" ht="15.75" thickBot="1" x14ac:dyDescent="0.3"/>
    <row r="113" spans="2:19" ht="18.75" thickBot="1" x14ac:dyDescent="0.4">
      <c r="B113" s="99" t="s">
        <v>3</v>
      </c>
      <c r="C113" s="100"/>
      <c r="D113" s="100"/>
      <c r="E113" s="100"/>
      <c r="F113" s="100"/>
      <c r="G113" s="100"/>
      <c r="H113" s="100"/>
      <c r="I113" s="100"/>
      <c r="J113" s="100"/>
      <c r="K113" s="100"/>
      <c r="L113" s="100"/>
      <c r="M113" s="100"/>
      <c r="N113" s="101"/>
      <c r="O113" s="57" t="s">
        <v>43</v>
      </c>
      <c r="P113" s="58"/>
      <c r="Q113" s="58">
        <f>0.01/(((AVERAGE(D115:S115)-AVERAGE(D117:S117))/2)-$Q$15)</f>
        <v>0.9970954849798267</v>
      </c>
      <c r="R113" s="58"/>
      <c r="S113" s="22" t="s">
        <v>134</v>
      </c>
    </row>
    <row r="114" spans="2:19" x14ac:dyDescent="0.25">
      <c r="B114" s="102" t="s">
        <v>5</v>
      </c>
      <c r="C114" s="103"/>
      <c r="D114" s="35" t="s">
        <v>562</v>
      </c>
      <c r="E114" s="35" t="s">
        <v>563</v>
      </c>
      <c r="F114" s="35" t="s">
        <v>564</v>
      </c>
      <c r="G114" s="35" t="s">
        <v>565</v>
      </c>
      <c r="H114" s="35" t="s">
        <v>566</v>
      </c>
      <c r="I114" s="35" t="s">
        <v>567</v>
      </c>
      <c r="J114" s="35" t="s">
        <v>568</v>
      </c>
      <c r="K114" s="35" t="s">
        <v>569</v>
      </c>
      <c r="L114" s="35" t="s">
        <v>570</v>
      </c>
      <c r="M114" s="35" t="s">
        <v>571</v>
      </c>
      <c r="N114" s="35" t="s">
        <v>572</v>
      </c>
      <c r="O114" s="35" t="s">
        <v>573</v>
      </c>
      <c r="P114" s="35" t="s">
        <v>574</v>
      </c>
      <c r="Q114" s="35" t="s">
        <v>575</v>
      </c>
      <c r="R114" s="35" t="s">
        <v>576</v>
      </c>
      <c r="S114" s="36" t="s">
        <v>577</v>
      </c>
    </row>
    <row r="115" spans="2:19" x14ac:dyDescent="0.25">
      <c r="B115" s="92" t="s">
        <v>116</v>
      </c>
      <c r="C115" s="93"/>
      <c r="D115" s="16">
        <f t="shared" ref="D115:S115" si="26">IF(ISODD(HEX2DEC(D114)/2^(32-1)),(HEX2DEC(D114)-2^32),HEX2DEC(D114))*$Q$5/(32*2^31)</f>
        <v>1.014068435840201E-2</v>
      </c>
      <c r="E115" s="16">
        <f t="shared" si="26"/>
        <v>1.0140708748272999E-2</v>
      </c>
      <c r="F115" s="16">
        <f t="shared" si="26"/>
        <v>1.0140765682459795E-2</v>
      </c>
      <c r="G115" s="16">
        <f t="shared" si="26"/>
        <v>1.0140769722950471E-2</v>
      </c>
      <c r="H115" s="16">
        <f t="shared" si="26"/>
        <v>1.0140692659773763E-2</v>
      </c>
      <c r="I115" s="16">
        <f t="shared" si="26"/>
        <v>1.0140673118491586E-2</v>
      </c>
      <c r="J115" s="16">
        <f t="shared" si="26"/>
        <v>1.0140664009021697E-2</v>
      </c>
      <c r="K115" s="16">
        <f t="shared" si="26"/>
        <v>1.0140740851808005E-2</v>
      </c>
      <c r="L115" s="16">
        <f t="shared" si="26"/>
        <v>1.0140705736270858E-2</v>
      </c>
      <c r="M115" s="16">
        <f t="shared" si="26"/>
        <v>1.0140720502427692E-2</v>
      </c>
      <c r="N115" s="16">
        <f t="shared" si="26"/>
        <v>1.014076531514246E-2</v>
      </c>
      <c r="O115" s="16">
        <f t="shared" si="26"/>
        <v>1.0140737839805866E-2</v>
      </c>
      <c r="P115" s="16">
        <f t="shared" si="26"/>
        <v>1.0140749814350959E-2</v>
      </c>
      <c r="Q115" s="16">
        <f t="shared" si="26"/>
        <v>1.0140765021288594E-2</v>
      </c>
      <c r="R115" s="16">
        <f t="shared" si="26"/>
        <v>1.014071822506022E-2</v>
      </c>
      <c r="S115" s="10">
        <f t="shared" si="26"/>
        <v>1.0140779346664627E-2</v>
      </c>
    </row>
    <row r="116" spans="2:19" x14ac:dyDescent="0.25">
      <c r="B116" s="92" t="s">
        <v>6</v>
      </c>
      <c r="C116" s="93"/>
      <c r="D116" s="37" t="s">
        <v>578</v>
      </c>
      <c r="E116" s="37" t="s">
        <v>579</v>
      </c>
      <c r="F116" s="37" t="s">
        <v>580</v>
      </c>
      <c r="G116" s="37" t="s">
        <v>581</v>
      </c>
      <c r="H116" s="37" t="s">
        <v>582</v>
      </c>
      <c r="I116" s="37" t="s">
        <v>583</v>
      </c>
      <c r="J116" s="37" t="s">
        <v>584</v>
      </c>
      <c r="K116" s="37" t="s">
        <v>585</v>
      </c>
      <c r="L116" s="37" t="s">
        <v>586</v>
      </c>
      <c r="M116" s="37" t="s">
        <v>587</v>
      </c>
      <c r="N116" s="37" t="s">
        <v>588</v>
      </c>
      <c r="O116" s="37" t="s">
        <v>589</v>
      </c>
      <c r="P116" s="37" t="s">
        <v>590</v>
      </c>
      <c r="Q116" s="37" t="s">
        <v>591</v>
      </c>
      <c r="R116" s="37" t="s">
        <v>592</v>
      </c>
      <c r="S116" s="38" t="s">
        <v>593</v>
      </c>
    </row>
    <row r="117" spans="2:19" ht="15.75" thickBot="1" x14ac:dyDescent="0.3">
      <c r="B117" s="104" t="s">
        <v>117</v>
      </c>
      <c r="C117" s="105"/>
      <c r="D117" s="11">
        <f t="shared" ref="D117:S117" si="27">IF(ISODD(HEX2DEC(D116)/2^(32-1)),(HEX2DEC(D116)-2^32),HEX2DEC(D116))*$Q$5/(32*2^31)</f>
        <v>-1.0141939114415525E-2</v>
      </c>
      <c r="E117" s="11">
        <f t="shared" si="27"/>
        <v>-1.0141903264243709E-2</v>
      </c>
      <c r="F117" s="11">
        <f t="shared" si="27"/>
        <v>-1.0141855292599868E-2</v>
      </c>
      <c r="G117" s="11">
        <f t="shared" si="27"/>
        <v>-1.0141849635912921E-2</v>
      </c>
      <c r="H117" s="11">
        <f t="shared" si="27"/>
        <v>-1.014189746062983E-2</v>
      </c>
      <c r="I117" s="11">
        <f t="shared" si="27"/>
        <v>-1.0141939040952057E-2</v>
      </c>
      <c r="J117" s="11">
        <f t="shared" si="27"/>
        <v>-1.0141888938867676E-2</v>
      </c>
      <c r="K117" s="11">
        <f t="shared" si="27"/>
        <v>-1.014185059093799E-2</v>
      </c>
      <c r="L117" s="11">
        <f t="shared" si="27"/>
        <v>-1.0141893493602621E-2</v>
      </c>
      <c r="M117" s="11">
        <f t="shared" si="27"/>
        <v>-1.0141948591202746E-2</v>
      </c>
      <c r="N117" s="11">
        <f t="shared" si="27"/>
        <v>-1.0141925156356826E-2</v>
      </c>
      <c r="O117" s="11">
        <f t="shared" si="27"/>
        <v>-1.0141959243405437E-2</v>
      </c>
      <c r="P117" s="11">
        <f t="shared" si="27"/>
        <v>-1.0141867193681495E-2</v>
      </c>
      <c r="Q117" s="11">
        <f t="shared" si="27"/>
        <v>-1.0141940289830993E-2</v>
      </c>
      <c r="R117" s="11">
        <f t="shared" si="27"/>
        <v>-1.0141925303283759E-2</v>
      </c>
      <c r="S117" s="27">
        <f t="shared" si="27"/>
        <v>-1.0141933898509379E-2</v>
      </c>
    </row>
    <row r="118" spans="2:19" ht="15.75" thickBot="1" x14ac:dyDescent="0.3"/>
    <row r="119" spans="2:19" ht="18.75" thickBot="1" x14ac:dyDescent="0.4">
      <c r="B119" s="99" t="s">
        <v>10</v>
      </c>
      <c r="C119" s="100"/>
      <c r="D119" s="100"/>
      <c r="E119" s="100"/>
      <c r="F119" s="100"/>
      <c r="G119" s="100"/>
      <c r="H119" s="100"/>
      <c r="I119" s="100"/>
      <c r="J119" s="100"/>
      <c r="K119" s="100"/>
      <c r="L119" s="100"/>
      <c r="M119" s="100"/>
      <c r="N119" s="101"/>
      <c r="O119" s="57" t="s">
        <v>44</v>
      </c>
      <c r="P119" s="58"/>
      <c r="Q119" s="58">
        <f>0.01/(((O120-O121)/2)-$Q$21)</f>
        <v>0.99228999132316376</v>
      </c>
      <c r="R119" s="58"/>
      <c r="S119" s="22" t="s">
        <v>134</v>
      </c>
    </row>
    <row r="120" spans="2:19" ht="18" x14ac:dyDescent="0.35">
      <c r="B120" s="94" t="s">
        <v>135</v>
      </c>
      <c r="C120" s="95"/>
      <c r="D120" s="41">
        <v>1.01885E-2</v>
      </c>
      <c r="E120" s="9" t="s">
        <v>1</v>
      </c>
      <c r="F120" s="18"/>
      <c r="G120" s="95" t="s">
        <v>137</v>
      </c>
      <c r="H120" s="95"/>
      <c r="I120" s="39">
        <v>5.0736350000000003</v>
      </c>
      <c r="J120" s="9" t="s">
        <v>1</v>
      </c>
      <c r="K120" s="114" t="s">
        <v>142</v>
      </c>
      <c r="L120" s="114"/>
      <c r="M120" s="95" t="s">
        <v>145</v>
      </c>
      <c r="N120" s="95"/>
      <c r="O120" s="18">
        <f>D120*($Q$8/ABS(I120))</f>
        <v>1.0188504016252646E-2</v>
      </c>
      <c r="P120" s="9" t="s">
        <v>1</v>
      </c>
      <c r="Q120" s="96" t="s">
        <v>144</v>
      </c>
      <c r="R120" s="96"/>
      <c r="S120" s="19"/>
    </row>
    <row r="121" spans="2:19" ht="18.75" thickBot="1" x14ac:dyDescent="0.4">
      <c r="B121" s="97" t="s">
        <v>136</v>
      </c>
      <c r="C121" s="98"/>
      <c r="D121" s="42">
        <v>-1.019464E-2</v>
      </c>
      <c r="E121" s="11" t="s">
        <v>1</v>
      </c>
      <c r="F121" s="12"/>
      <c r="G121" s="98" t="s">
        <v>138</v>
      </c>
      <c r="H121" s="98"/>
      <c r="I121" s="40">
        <v>-5.0748439999999997</v>
      </c>
      <c r="J121" s="11" t="s">
        <v>1</v>
      </c>
      <c r="K121" s="115" t="s">
        <v>143</v>
      </c>
      <c r="L121" s="115"/>
      <c r="M121" s="98" t="s">
        <v>145</v>
      </c>
      <c r="N121" s="98"/>
      <c r="O121" s="12">
        <f>D121*($Q$8/ABS(I121))</f>
        <v>-1.0192215308624264E-2</v>
      </c>
      <c r="P121" s="11" t="s">
        <v>1</v>
      </c>
      <c r="Q121" s="12"/>
      <c r="R121" s="12"/>
      <c r="S121" s="20"/>
    </row>
    <row r="123" spans="2:19" ht="15.75" thickBot="1" x14ac:dyDescent="0.3"/>
    <row r="124" spans="2:19" x14ac:dyDescent="0.25">
      <c r="B124" s="108" t="s">
        <v>995</v>
      </c>
      <c r="C124" s="109"/>
      <c r="D124" s="109"/>
      <c r="E124" s="109"/>
      <c r="F124" s="109"/>
      <c r="G124" s="109"/>
      <c r="H124" s="109"/>
      <c r="I124" s="109"/>
      <c r="J124" s="109"/>
      <c r="K124" s="109"/>
      <c r="L124" s="109"/>
      <c r="M124" s="109"/>
      <c r="N124" s="109"/>
      <c r="O124" s="109"/>
      <c r="P124" s="109"/>
      <c r="Q124" s="109"/>
      <c r="R124" s="109"/>
      <c r="S124" s="110"/>
    </row>
    <row r="125" spans="2:19" ht="15.75" thickBot="1" x14ac:dyDescent="0.3">
      <c r="B125" s="111"/>
      <c r="C125" s="112"/>
      <c r="D125" s="112"/>
      <c r="E125" s="112"/>
      <c r="F125" s="112"/>
      <c r="G125" s="112"/>
      <c r="H125" s="112"/>
      <c r="I125" s="112"/>
      <c r="J125" s="112"/>
      <c r="K125" s="112"/>
      <c r="L125" s="112"/>
      <c r="M125" s="112"/>
      <c r="N125" s="112"/>
      <c r="O125" s="112"/>
      <c r="P125" s="112"/>
      <c r="Q125" s="112"/>
      <c r="R125" s="112"/>
      <c r="S125" s="113"/>
    </row>
    <row r="126" spans="2:19" ht="15.75" thickBot="1" x14ac:dyDescent="0.3">
      <c r="B126" s="7"/>
      <c r="C126" s="7"/>
      <c r="D126" s="7"/>
      <c r="E126" s="7"/>
      <c r="F126" s="7"/>
      <c r="G126" s="7"/>
      <c r="H126" s="7"/>
      <c r="I126" s="7"/>
      <c r="J126" s="7"/>
      <c r="K126" s="7"/>
      <c r="L126" s="7"/>
      <c r="M126" s="7"/>
      <c r="N126" s="7"/>
      <c r="O126" s="7"/>
      <c r="P126" s="7"/>
      <c r="Q126" s="7"/>
      <c r="R126" s="7"/>
      <c r="S126" s="7"/>
    </row>
    <row r="127" spans="2:19" ht="15.75" thickBot="1" x14ac:dyDescent="0.3">
      <c r="B127" s="99" t="s">
        <v>13</v>
      </c>
      <c r="C127" s="100"/>
      <c r="D127" s="100"/>
      <c r="E127" s="100"/>
      <c r="F127" s="100"/>
      <c r="G127" s="100"/>
      <c r="H127" s="100"/>
      <c r="I127" s="100"/>
      <c r="J127" s="100"/>
      <c r="K127" s="100"/>
      <c r="L127" s="100"/>
      <c r="M127" s="100"/>
      <c r="N127" s="100"/>
      <c r="O127" s="100"/>
      <c r="P127" s="100"/>
      <c r="Q127" s="100"/>
      <c r="R127" s="100"/>
      <c r="S127" s="101"/>
    </row>
    <row r="128" spans="2:19" x14ac:dyDescent="0.25">
      <c r="B128" s="102" t="s">
        <v>15</v>
      </c>
      <c r="C128" s="103"/>
      <c r="D128" s="35" t="s">
        <v>690</v>
      </c>
      <c r="E128" s="35" t="s">
        <v>691</v>
      </c>
      <c r="F128" s="35" t="s">
        <v>692</v>
      </c>
      <c r="G128" s="35" t="s">
        <v>693</v>
      </c>
      <c r="H128" s="35" t="s">
        <v>694</v>
      </c>
      <c r="I128" s="35" t="s">
        <v>695</v>
      </c>
      <c r="J128" s="35" t="s">
        <v>696</v>
      </c>
      <c r="K128" s="35" t="s">
        <v>697</v>
      </c>
      <c r="L128" s="35" t="s">
        <v>698</v>
      </c>
      <c r="M128" s="35" t="s">
        <v>699</v>
      </c>
      <c r="N128" s="35" t="s">
        <v>700</v>
      </c>
      <c r="O128" s="35" t="s">
        <v>701</v>
      </c>
      <c r="P128" s="35" t="s">
        <v>702</v>
      </c>
      <c r="Q128" s="35" t="s">
        <v>703</v>
      </c>
      <c r="R128" s="35" t="s">
        <v>704</v>
      </c>
      <c r="S128" s="36" t="s">
        <v>705</v>
      </c>
    </row>
    <row r="129" spans="2:19" ht="15.75" thickBot="1" x14ac:dyDescent="0.3">
      <c r="B129" s="92" t="s">
        <v>118</v>
      </c>
      <c r="C129" s="93"/>
      <c r="D129" s="16">
        <f t="shared" ref="D129:S129" si="28">IF(ISODD(HEX2DEC(D128)/2^(32-1)),(HEX2DEC(D128)-2^32),HEX2DEC(D128))*$Q$5/(32*2^31)</f>
        <v>9.8946692394993006E-3</v>
      </c>
      <c r="E129" s="16">
        <f t="shared" si="28"/>
        <v>9.8948166072137696E-3</v>
      </c>
      <c r="F129" s="16">
        <f t="shared" si="28"/>
        <v>9.8947289652978367E-3</v>
      </c>
      <c r="G129" s="16">
        <f t="shared" si="28"/>
        <v>9.8948542939722543E-3</v>
      </c>
      <c r="H129" s="16">
        <f t="shared" si="28"/>
        <v>9.8949256269985492E-3</v>
      </c>
      <c r="I129" s="16">
        <f t="shared" si="28"/>
        <v>9.8948728067658961E-3</v>
      </c>
      <c r="J129" s="16">
        <f t="shared" si="28"/>
        <v>9.8948219700468482E-3</v>
      </c>
      <c r="K129" s="16">
        <f t="shared" si="28"/>
        <v>9.8947948620275866E-3</v>
      </c>
      <c r="L129" s="16">
        <f t="shared" si="28"/>
        <v>9.8948916868768725E-3</v>
      </c>
      <c r="M129" s="16">
        <f t="shared" si="28"/>
        <v>9.8948805204299144E-3</v>
      </c>
      <c r="N129" s="16">
        <f t="shared" si="28"/>
        <v>9.8949281247564212E-3</v>
      </c>
      <c r="O129" s="16">
        <f t="shared" si="28"/>
        <v>9.8948346057631427E-3</v>
      </c>
      <c r="P129" s="16">
        <f t="shared" si="28"/>
        <v>9.8947845036787621E-3</v>
      </c>
      <c r="Q129" s="16">
        <f t="shared" si="28"/>
        <v>9.8948800796491137E-3</v>
      </c>
      <c r="R129" s="16">
        <f t="shared" si="28"/>
        <v>9.8947564406344328E-3</v>
      </c>
      <c r="S129" s="10">
        <f t="shared" si="28"/>
        <v>9.8947711333277986E-3</v>
      </c>
    </row>
    <row r="130" spans="2:19" ht="18.75" thickBot="1" x14ac:dyDescent="0.4">
      <c r="B130" s="92" t="s">
        <v>16</v>
      </c>
      <c r="C130" s="93"/>
      <c r="D130" s="91">
        <f>AVERAGE(D129:S129)</f>
        <v>9.8948257166836563E-3</v>
      </c>
      <c r="E130" s="91"/>
      <c r="F130" s="16" t="s">
        <v>1</v>
      </c>
      <c r="G130" s="91" t="s">
        <v>153</v>
      </c>
      <c r="H130" s="91"/>
      <c r="I130" s="91"/>
      <c r="J130" s="91"/>
      <c r="K130" s="91"/>
      <c r="L130" s="91">
        <f>(D130-$Q$11)*$Q$109</f>
        <v>9.754881171991775E-3</v>
      </c>
      <c r="M130" s="91"/>
      <c r="N130" s="16" t="s">
        <v>1</v>
      </c>
      <c r="O130" s="80" t="s">
        <v>146</v>
      </c>
      <c r="P130" s="81"/>
      <c r="Q130" s="81">
        <f>L130</f>
        <v>9.754881171991775E-3</v>
      </c>
      <c r="R130" s="81"/>
      <c r="S130" s="30" t="s">
        <v>1</v>
      </c>
    </row>
    <row r="131" spans="2:19" x14ac:dyDescent="0.25">
      <c r="B131" s="102" t="s">
        <v>18</v>
      </c>
      <c r="C131" s="103"/>
      <c r="D131" s="35" t="s">
        <v>642</v>
      </c>
      <c r="E131" s="35" t="s">
        <v>643</v>
      </c>
      <c r="F131" s="35" t="s">
        <v>644</v>
      </c>
      <c r="G131" s="35" t="s">
        <v>645</v>
      </c>
      <c r="H131" s="35" t="s">
        <v>646</v>
      </c>
      <c r="I131" s="35" t="s">
        <v>647</v>
      </c>
      <c r="J131" s="35" t="s">
        <v>648</v>
      </c>
      <c r="K131" s="35" t="s">
        <v>649</v>
      </c>
      <c r="L131" s="35" t="s">
        <v>650</v>
      </c>
      <c r="M131" s="35" t="s">
        <v>651</v>
      </c>
      <c r="N131" s="35" t="s">
        <v>652</v>
      </c>
      <c r="O131" s="35" t="s">
        <v>653</v>
      </c>
      <c r="P131" s="35" t="s">
        <v>654</v>
      </c>
      <c r="Q131" s="35" t="s">
        <v>655</v>
      </c>
      <c r="R131" s="35" t="s">
        <v>656</v>
      </c>
      <c r="S131" s="36" t="s">
        <v>657</v>
      </c>
    </row>
    <row r="132" spans="2:19" ht="15.75" thickBot="1" x14ac:dyDescent="0.3">
      <c r="B132" s="92" t="s">
        <v>119</v>
      </c>
      <c r="C132" s="93"/>
      <c r="D132" s="16">
        <f t="shared" ref="D132:S132" si="29">IF(ISODD(HEX2DEC(D131)/2^(32-1)),(HEX2DEC(D131)-2^32),HEX2DEC(D131))*$Q$5/(32*2^31)</f>
        <v>9.9846932818070215E-3</v>
      </c>
      <c r="E132" s="16">
        <f t="shared" si="29"/>
        <v>9.9849699452231148E-3</v>
      </c>
      <c r="F132" s="16">
        <f t="shared" si="29"/>
        <v>9.9848325685401359E-3</v>
      </c>
      <c r="G132" s="16">
        <f t="shared" si="29"/>
        <v>9.984948934671601E-3</v>
      </c>
      <c r="H132" s="16">
        <f t="shared" si="29"/>
        <v>9.9849867683570199E-3</v>
      </c>
      <c r="I132" s="16">
        <f t="shared" si="29"/>
        <v>9.984874369252765E-3</v>
      </c>
      <c r="J132" s="16">
        <f t="shared" si="29"/>
        <v>9.9848859764805238E-3</v>
      </c>
      <c r="K132" s="16">
        <f t="shared" si="29"/>
        <v>9.9850167414514881E-3</v>
      </c>
      <c r="L132" s="16">
        <f t="shared" si="29"/>
        <v>9.9848965552197487E-3</v>
      </c>
      <c r="M132" s="16">
        <f t="shared" si="29"/>
        <v>9.9848027423726018E-3</v>
      </c>
      <c r="N132" s="16">
        <f t="shared" si="29"/>
        <v>9.9849481265734657E-3</v>
      </c>
      <c r="O132" s="16">
        <f t="shared" si="29"/>
        <v>9.9849130844997854E-3</v>
      </c>
      <c r="P132" s="16">
        <f t="shared" si="29"/>
        <v>9.9848208143854429E-3</v>
      </c>
      <c r="Q132" s="16">
        <f t="shared" si="29"/>
        <v>9.9848472612335034E-3</v>
      </c>
      <c r="R132" s="16">
        <f t="shared" si="29"/>
        <v>9.9848751773509003E-3</v>
      </c>
      <c r="S132" s="10">
        <f t="shared" si="29"/>
        <v>9.9849571625798862E-3</v>
      </c>
    </row>
    <row r="133" spans="2:19" ht="18.75" thickBot="1" x14ac:dyDescent="0.4">
      <c r="B133" s="104" t="s">
        <v>19</v>
      </c>
      <c r="C133" s="105"/>
      <c r="D133" s="107">
        <f>AVERAGE(D132:S132)</f>
        <v>9.9848918443749372E-3</v>
      </c>
      <c r="E133" s="107"/>
      <c r="F133" s="11" t="s">
        <v>1</v>
      </c>
      <c r="G133" s="107" t="s">
        <v>153</v>
      </c>
      <c r="H133" s="107"/>
      <c r="I133" s="107"/>
      <c r="J133" s="107"/>
      <c r="K133" s="107"/>
      <c r="L133" s="107">
        <f>(D133-$Q$11)*$Q$109</f>
        <v>9.8446838367953638E-3</v>
      </c>
      <c r="M133" s="107"/>
      <c r="N133" s="11" t="s">
        <v>1</v>
      </c>
      <c r="O133" s="57" t="s">
        <v>147</v>
      </c>
      <c r="P133" s="58"/>
      <c r="Q133" s="58">
        <f>L133</f>
        <v>9.8446838367953638E-3</v>
      </c>
      <c r="R133" s="58"/>
      <c r="S133" s="33" t="s">
        <v>1</v>
      </c>
    </row>
    <row r="134" spans="2:19" x14ac:dyDescent="0.25">
      <c r="B134" s="92" t="s">
        <v>20</v>
      </c>
      <c r="C134" s="93"/>
      <c r="D134" s="37" t="s">
        <v>594</v>
      </c>
      <c r="E134" s="37" t="s">
        <v>595</v>
      </c>
      <c r="F134" s="37" t="s">
        <v>596</v>
      </c>
      <c r="G134" s="37" t="s">
        <v>597</v>
      </c>
      <c r="H134" s="37" t="s">
        <v>598</v>
      </c>
      <c r="I134" s="37" t="s">
        <v>599</v>
      </c>
      <c r="J134" s="37" t="s">
        <v>600</v>
      </c>
      <c r="K134" s="37" t="s">
        <v>601</v>
      </c>
      <c r="L134" s="37" t="s">
        <v>602</v>
      </c>
      <c r="M134" s="37" t="s">
        <v>603</v>
      </c>
      <c r="N134" s="37" t="s">
        <v>604</v>
      </c>
      <c r="O134" s="37" t="s">
        <v>605</v>
      </c>
      <c r="P134" s="37" t="s">
        <v>606</v>
      </c>
      <c r="Q134" s="37" t="s">
        <v>607</v>
      </c>
      <c r="R134" s="37" t="s">
        <v>608</v>
      </c>
      <c r="S134" s="38" t="s">
        <v>609</v>
      </c>
    </row>
    <row r="135" spans="2:19" ht="15.75" thickBot="1" x14ac:dyDescent="0.3">
      <c r="B135" s="92" t="s">
        <v>120</v>
      </c>
      <c r="C135" s="93"/>
      <c r="D135" s="16">
        <f t="shared" ref="D135:S135" si="30">IF(ISODD(HEX2DEC(D134)/2^(32-1)),(HEX2DEC(D134)-2^32),HEX2DEC(D134))*$Q$5/(32*2^31)</f>
        <v>1.0061029537510884E-2</v>
      </c>
      <c r="E135" s="16">
        <f t="shared" si="30"/>
        <v>1.0061182488448832E-2</v>
      </c>
      <c r="F135" s="16">
        <f t="shared" si="30"/>
        <v>1.0061153690769833E-2</v>
      </c>
      <c r="G135" s="16">
        <f t="shared" si="30"/>
        <v>1.0061103882539319E-2</v>
      </c>
      <c r="H135" s="16">
        <f t="shared" si="30"/>
        <v>1.0061111669666804E-2</v>
      </c>
      <c r="I135" s="16">
        <f t="shared" si="30"/>
        <v>1.006121708974171E-2</v>
      </c>
      <c r="J135" s="16">
        <f t="shared" si="30"/>
        <v>1.0061296430285889E-2</v>
      </c>
      <c r="K135" s="16">
        <f t="shared" si="30"/>
        <v>1.0061058922897617E-2</v>
      </c>
      <c r="L135" s="16">
        <f t="shared" si="30"/>
        <v>1.0061065975390434E-2</v>
      </c>
      <c r="M135" s="16">
        <f t="shared" si="30"/>
        <v>1.0061111596203338E-2</v>
      </c>
      <c r="N135" s="16">
        <f t="shared" si="30"/>
        <v>1.0061125995042837E-2</v>
      </c>
      <c r="O135" s="16">
        <f t="shared" si="30"/>
        <v>1.0061087573649683E-2</v>
      </c>
      <c r="P135" s="16">
        <f t="shared" si="30"/>
        <v>1.0061124378846566E-2</v>
      </c>
      <c r="Q135" s="16">
        <f t="shared" si="30"/>
        <v>1.0061070015881109E-2</v>
      </c>
      <c r="R135" s="16">
        <f t="shared" si="30"/>
        <v>1.0061100797073712E-2</v>
      </c>
      <c r="S135" s="10">
        <f t="shared" si="30"/>
        <v>1.0061026525508745E-2</v>
      </c>
    </row>
    <row r="136" spans="2:19" ht="18.75" thickBot="1" x14ac:dyDescent="0.4">
      <c r="B136" s="92" t="s">
        <v>21</v>
      </c>
      <c r="C136" s="93"/>
      <c r="D136" s="91">
        <f>AVERAGE(D135:S135)</f>
        <v>1.0061116660591082E-2</v>
      </c>
      <c r="E136" s="91"/>
      <c r="F136" s="16" t="s">
        <v>1</v>
      </c>
      <c r="G136" s="91" t="s">
        <v>153</v>
      </c>
      <c r="H136" s="91"/>
      <c r="I136" s="91"/>
      <c r="J136" s="91"/>
      <c r="K136" s="91"/>
      <c r="L136" s="91">
        <f>(D136-$Q$11)*$Q$109</f>
        <v>9.9206856789511282E-3</v>
      </c>
      <c r="M136" s="91"/>
      <c r="N136" s="16" t="s">
        <v>1</v>
      </c>
      <c r="O136" s="57" t="s">
        <v>148</v>
      </c>
      <c r="P136" s="58"/>
      <c r="Q136" s="58">
        <f>L136</f>
        <v>9.9206856789511282E-3</v>
      </c>
      <c r="R136" s="58"/>
      <c r="S136" s="33" t="s">
        <v>1</v>
      </c>
    </row>
    <row r="137" spans="2:19" x14ac:dyDescent="0.25">
      <c r="B137" s="102" t="s">
        <v>22</v>
      </c>
      <c r="C137" s="103"/>
      <c r="D137" s="35" t="s">
        <v>738</v>
      </c>
      <c r="E137" s="35" t="s">
        <v>739</v>
      </c>
      <c r="F137" s="35" t="s">
        <v>740</v>
      </c>
      <c r="G137" s="35" t="s">
        <v>741</v>
      </c>
      <c r="H137" s="35" t="s">
        <v>742</v>
      </c>
      <c r="I137" s="35" t="s">
        <v>743</v>
      </c>
      <c r="J137" s="35" t="s">
        <v>744</v>
      </c>
      <c r="K137" s="35" t="s">
        <v>745</v>
      </c>
      <c r="L137" s="35" t="s">
        <v>746</v>
      </c>
      <c r="M137" s="35" t="s">
        <v>747</v>
      </c>
      <c r="N137" s="35" t="s">
        <v>748</v>
      </c>
      <c r="O137" s="35" t="s">
        <v>749</v>
      </c>
      <c r="P137" s="35" t="s">
        <v>750</v>
      </c>
      <c r="Q137" s="35" t="s">
        <v>751</v>
      </c>
      <c r="R137" s="35" t="s">
        <v>752</v>
      </c>
      <c r="S137" s="36" t="s">
        <v>753</v>
      </c>
    </row>
    <row r="138" spans="2:19" ht="15.75" thickBot="1" x14ac:dyDescent="0.3">
      <c r="B138" s="92" t="s">
        <v>121</v>
      </c>
      <c r="C138" s="93"/>
      <c r="D138" s="16">
        <f t="shared" ref="D138:S138" si="31">IF(ISODD(HEX2DEC(D137)/2^(32-1)),(HEX2DEC(D137)-2^32),HEX2DEC(D137))*$Q$5/(32*2^31)</f>
        <v>1.0185750962911728E-2</v>
      </c>
      <c r="E138" s="16">
        <f t="shared" si="31"/>
        <v>1.0185673826271552E-2</v>
      </c>
      <c r="F138" s="16">
        <f t="shared" si="31"/>
        <v>1.0185692265601728E-2</v>
      </c>
      <c r="G138" s="16">
        <f t="shared" si="31"/>
        <v>1.0185635111024532E-2</v>
      </c>
      <c r="H138" s="16">
        <f t="shared" si="31"/>
        <v>1.0185763745554957E-2</v>
      </c>
      <c r="I138" s="16">
        <f t="shared" si="31"/>
        <v>1.0185785343814206E-2</v>
      </c>
      <c r="J138" s="16">
        <f t="shared" si="31"/>
        <v>1.0185741045343704E-2</v>
      </c>
      <c r="K138" s="16">
        <f t="shared" si="31"/>
        <v>1.0185735094802891E-2</v>
      </c>
      <c r="L138" s="16">
        <f t="shared" si="31"/>
        <v>1.0185816051543341E-2</v>
      </c>
      <c r="M138" s="16">
        <f t="shared" si="31"/>
        <v>1.0185748612080789E-2</v>
      </c>
      <c r="N138" s="16">
        <f t="shared" si="31"/>
        <v>1.0185849624347685E-2</v>
      </c>
      <c r="O138" s="16">
        <f t="shared" si="31"/>
        <v>1.0185778805565657E-2</v>
      </c>
      <c r="P138" s="16">
        <f t="shared" si="31"/>
        <v>1.018573443363169E-2</v>
      </c>
      <c r="Q138" s="16">
        <f t="shared" si="31"/>
        <v>1.0185736343681827E-2</v>
      </c>
      <c r="R138" s="16">
        <f t="shared" si="31"/>
        <v>1.0185714451568711E-2</v>
      </c>
      <c r="S138" s="10">
        <f t="shared" si="31"/>
        <v>1.0185929111818799E-2</v>
      </c>
    </row>
    <row r="139" spans="2:19" ht="18.75" thickBot="1" x14ac:dyDescent="0.4">
      <c r="B139" s="104" t="s">
        <v>23</v>
      </c>
      <c r="C139" s="105"/>
      <c r="D139" s="107">
        <f>AVERAGE(D138:S138)</f>
        <v>1.0185755301847737E-2</v>
      </c>
      <c r="E139" s="107"/>
      <c r="F139" s="11" t="s">
        <v>1</v>
      </c>
      <c r="G139" s="107" t="s">
        <v>153</v>
      </c>
      <c r="H139" s="107"/>
      <c r="I139" s="107"/>
      <c r="J139" s="107"/>
      <c r="K139" s="107"/>
      <c r="L139" s="107">
        <f>(D139-$Q$11)*$Q$109</f>
        <v>1.0044959725246444E-2</v>
      </c>
      <c r="M139" s="107"/>
      <c r="N139" s="11" t="s">
        <v>1</v>
      </c>
      <c r="O139" s="57" t="s">
        <v>149</v>
      </c>
      <c r="P139" s="58"/>
      <c r="Q139" s="58">
        <f>L139</f>
        <v>1.0044959725246444E-2</v>
      </c>
      <c r="R139" s="58"/>
      <c r="S139" s="33" t="s">
        <v>1</v>
      </c>
    </row>
    <row r="140" spans="2:19" x14ac:dyDescent="0.25">
      <c r="B140" s="92" t="s">
        <v>24</v>
      </c>
      <c r="C140" s="93"/>
      <c r="D140" s="37" t="s">
        <v>786</v>
      </c>
      <c r="E140" s="37" t="s">
        <v>787</v>
      </c>
      <c r="F140" s="37" t="s">
        <v>788</v>
      </c>
      <c r="G140" s="37" t="s">
        <v>789</v>
      </c>
      <c r="H140" s="37" t="s">
        <v>790</v>
      </c>
      <c r="I140" s="37" t="s">
        <v>791</v>
      </c>
      <c r="J140" s="37" t="s">
        <v>792</v>
      </c>
      <c r="K140" s="37" t="s">
        <v>793</v>
      </c>
      <c r="L140" s="37" t="s">
        <v>794</v>
      </c>
      <c r="M140" s="37" t="s">
        <v>795</v>
      </c>
      <c r="N140" s="37" t="s">
        <v>796</v>
      </c>
      <c r="O140" s="37" t="s">
        <v>797</v>
      </c>
      <c r="P140" s="37" t="s">
        <v>798</v>
      </c>
      <c r="Q140" s="37" t="s">
        <v>799</v>
      </c>
      <c r="R140" s="37" t="s">
        <v>800</v>
      </c>
      <c r="S140" s="38" t="s">
        <v>801</v>
      </c>
    </row>
    <row r="141" spans="2:19" ht="15.75" thickBot="1" x14ac:dyDescent="0.3">
      <c r="B141" s="92" t="s">
        <v>122</v>
      </c>
      <c r="C141" s="93"/>
      <c r="D141" s="16">
        <f t="shared" ref="D141:S141" si="32">IF(ISODD(HEX2DEC(D140)/2^(32-1)),(HEX2DEC(D140)-2^32),HEX2DEC(D140))*$Q$5/(32*2^31)</f>
        <v>1.0296209529690343E-2</v>
      </c>
      <c r="E141" s="16">
        <f t="shared" si="32"/>
        <v>1.029620820734794E-2</v>
      </c>
      <c r="F141" s="16">
        <f t="shared" si="32"/>
        <v>1.0296487221594973E-2</v>
      </c>
      <c r="G141" s="16">
        <f t="shared" si="32"/>
        <v>1.0296680503976212E-2</v>
      </c>
      <c r="H141" s="16">
        <f t="shared" si="32"/>
        <v>1.0296526818403597E-2</v>
      </c>
      <c r="I141" s="16">
        <f t="shared" si="32"/>
        <v>1.029656964760476E-2</v>
      </c>
      <c r="J141" s="16">
        <f t="shared" si="32"/>
        <v>1.0296431315896713E-2</v>
      </c>
      <c r="K141" s="16">
        <f t="shared" si="32"/>
        <v>1.0296461656308516E-2</v>
      </c>
      <c r="L141" s="16">
        <f t="shared" si="32"/>
        <v>1.0296561566623409E-2</v>
      </c>
      <c r="M141" s="16">
        <f t="shared" si="32"/>
        <v>1.0296440351903134E-2</v>
      </c>
      <c r="N141" s="16">
        <f t="shared" si="32"/>
        <v>1.0296355501598941E-2</v>
      </c>
      <c r="O141" s="16">
        <f t="shared" si="32"/>
        <v>1.0296458938160242E-2</v>
      </c>
      <c r="P141" s="16">
        <f t="shared" si="32"/>
        <v>1.0296438882633797E-2</v>
      </c>
      <c r="Q141" s="16">
        <f t="shared" si="32"/>
        <v>1.0296462831723984E-2</v>
      </c>
      <c r="R141" s="16">
        <f t="shared" si="32"/>
        <v>1.0296600869578164E-2</v>
      </c>
      <c r="S141" s="10">
        <f t="shared" si="32"/>
        <v>1.0296346832909855E-2</v>
      </c>
    </row>
    <row r="142" spans="2:19" ht="18.75" thickBot="1" x14ac:dyDescent="0.4">
      <c r="B142" s="92" t="s">
        <v>25</v>
      </c>
      <c r="C142" s="93"/>
      <c r="D142" s="91">
        <f>AVERAGE(D141:S141)</f>
        <v>1.0296452542247161E-2</v>
      </c>
      <c r="E142" s="91"/>
      <c r="F142" s="16" t="s">
        <v>1</v>
      </c>
      <c r="G142" s="91" t="s">
        <v>153</v>
      </c>
      <c r="H142" s="91"/>
      <c r="I142" s="91"/>
      <c r="J142" s="91"/>
      <c r="K142" s="91"/>
      <c r="L142" s="91">
        <f>(D142-$Q$11)*$Q$109</f>
        <v>1.0155333152294914E-2</v>
      </c>
      <c r="M142" s="91"/>
      <c r="N142" s="16" t="s">
        <v>1</v>
      </c>
      <c r="O142" s="57" t="s">
        <v>150</v>
      </c>
      <c r="P142" s="58"/>
      <c r="Q142" s="58">
        <f>L142</f>
        <v>1.0155333152294914E-2</v>
      </c>
      <c r="R142" s="58"/>
      <c r="S142" s="33" t="s">
        <v>1</v>
      </c>
    </row>
    <row r="143" spans="2:19" x14ac:dyDescent="0.25">
      <c r="B143" s="102" t="s">
        <v>26</v>
      </c>
      <c r="C143" s="103"/>
      <c r="D143" s="35" t="s">
        <v>834</v>
      </c>
      <c r="E143" s="35" t="s">
        <v>835</v>
      </c>
      <c r="F143" s="35" t="s">
        <v>836</v>
      </c>
      <c r="G143" s="35" t="s">
        <v>837</v>
      </c>
      <c r="H143" s="35" t="s">
        <v>838</v>
      </c>
      <c r="I143" s="35" t="s">
        <v>839</v>
      </c>
      <c r="J143" s="35" t="s">
        <v>840</v>
      </c>
      <c r="K143" s="35" t="s">
        <v>841</v>
      </c>
      <c r="L143" s="35" t="s">
        <v>842</v>
      </c>
      <c r="M143" s="35" t="s">
        <v>843</v>
      </c>
      <c r="N143" s="35" t="s">
        <v>844</v>
      </c>
      <c r="O143" s="35" t="s">
        <v>845</v>
      </c>
      <c r="P143" s="35" t="s">
        <v>846</v>
      </c>
      <c r="Q143" s="35" t="s">
        <v>847</v>
      </c>
      <c r="R143" s="35" t="s">
        <v>848</v>
      </c>
      <c r="S143" s="36" t="s">
        <v>849</v>
      </c>
    </row>
    <row r="144" spans="2:19" ht="15.75" thickBot="1" x14ac:dyDescent="0.3">
      <c r="B144" s="92" t="s">
        <v>123</v>
      </c>
      <c r="C144" s="93"/>
      <c r="D144" s="16">
        <f t="shared" ref="D144:S144" si="33">IF(ISODD(HEX2DEC(D143)/2^(32-1)),(HEX2DEC(D143)-2^32),HEX2DEC(D143))*$Q$5/(32*2^31)</f>
        <v>1.0342661287867204E-2</v>
      </c>
      <c r="E144" s="16">
        <f t="shared" si="33"/>
        <v>1.0342664593723211E-2</v>
      </c>
      <c r="F144" s="16">
        <f t="shared" si="33"/>
        <v>1.0342917969220319E-2</v>
      </c>
      <c r="G144" s="16">
        <f t="shared" si="33"/>
        <v>1.0342939126698767E-2</v>
      </c>
      <c r="H144" s="16">
        <f t="shared" si="33"/>
        <v>1.0343088110609504E-2</v>
      </c>
      <c r="I144" s="16">
        <f t="shared" si="33"/>
        <v>1.0343065998105989E-2</v>
      </c>
      <c r="J144" s="16">
        <f t="shared" si="33"/>
        <v>1.0342892403933861E-2</v>
      </c>
      <c r="K144" s="16">
        <f t="shared" si="33"/>
        <v>1.0343071360939067E-2</v>
      </c>
      <c r="L144" s="16">
        <f t="shared" si="33"/>
        <v>1.0343126091221858E-2</v>
      </c>
      <c r="M144" s="16">
        <f t="shared" si="33"/>
        <v>1.0343040065502195E-2</v>
      </c>
      <c r="N144" s="16">
        <f t="shared" si="33"/>
        <v>1.0342995252787427E-2</v>
      </c>
      <c r="O144" s="16">
        <f t="shared" si="33"/>
        <v>1.0343362937438929E-2</v>
      </c>
      <c r="P144" s="16">
        <f t="shared" si="33"/>
        <v>1.034309516310232E-2</v>
      </c>
      <c r="Q144" s="16">
        <f t="shared" si="33"/>
        <v>1.0343024932028029E-2</v>
      </c>
      <c r="R144" s="16">
        <f t="shared" si="33"/>
        <v>1.0343113896286364E-2</v>
      </c>
      <c r="S144" s="10">
        <f t="shared" si="33"/>
        <v>1.0343048587264349E-2</v>
      </c>
    </row>
    <row r="145" spans="2:19" ht="18.75" thickBot="1" x14ac:dyDescent="0.4">
      <c r="B145" s="104" t="s">
        <v>27</v>
      </c>
      <c r="C145" s="105"/>
      <c r="D145" s="107">
        <f>AVERAGE(D144:S144)</f>
        <v>1.0343006736045586E-2</v>
      </c>
      <c r="E145" s="107"/>
      <c r="F145" s="11" t="s">
        <v>1</v>
      </c>
      <c r="G145" s="107" t="s">
        <v>153</v>
      </c>
      <c r="H145" s="107"/>
      <c r="I145" s="107"/>
      <c r="J145" s="107"/>
      <c r="K145" s="107"/>
      <c r="L145" s="107">
        <f>(D145-$Q$11)*$Q$109</f>
        <v>1.0201751165015649E-2</v>
      </c>
      <c r="M145" s="107"/>
      <c r="N145" s="11" t="s">
        <v>1</v>
      </c>
      <c r="O145" s="57" t="s">
        <v>151</v>
      </c>
      <c r="P145" s="58"/>
      <c r="Q145" s="58">
        <f>L145</f>
        <v>1.0201751165015649E-2</v>
      </c>
      <c r="R145" s="58"/>
      <c r="S145" s="33" t="s">
        <v>1</v>
      </c>
    </row>
    <row r="146" spans="2:19" x14ac:dyDescent="0.25">
      <c r="B146" s="102" t="s">
        <v>28</v>
      </c>
      <c r="C146" s="103"/>
      <c r="D146" s="35" t="s">
        <v>888</v>
      </c>
      <c r="E146" s="35" t="s">
        <v>889</v>
      </c>
      <c r="F146" s="35" t="s">
        <v>890</v>
      </c>
      <c r="G146" s="35" t="s">
        <v>891</v>
      </c>
      <c r="H146" s="35" t="s">
        <v>892</v>
      </c>
      <c r="I146" s="35" t="s">
        <v>893</v>
      </c>
      <c r="J146" s="35" t="s">
        <v>894</v>
      </c>
      <c r="K146" s="35" t="s">
        <v>895</v>
      </c>
      <c r="L146" s="35" t="s">
        <v>896</v>
      </c>
      <c r="M146" s="35" t="s">
        <v>897</v>
      </c>
      <c r="N146" s="35" t="s">
        <v>898</v>
      </c>
      <c r="O146" s="35" t="s">
        <v>899</v>
      </c>
      <c r="P146" s="35" t="s">
        <v>900</v>
      </c>
      <c r="Q146" s="35" t="s">
        <v>901</v>
      </c>
      <c r="R146" s="35" t="s">
        <v>902</v>
      </c>
      <c r="S146" s="36" t="s">
        <v>903</v>
      </c>
    </row>
    <row r="147" spans="2:19" ht="15.75" thickBot="1" x14ac:dyDescent="0.3">
      <c r="B147" s="92" t="s">
        <v>124</v>
      </c>
      <c r="C147" s="93"/>
      <c r="D147" s="31">
        <f t="shared" ref="D147:S147" si="34">IF(ISODD(HEX2DEC(D146)/2^(32-1)),(HEX2DEC(D146)-2^32),HEX2DEC(D146))*$Q$5/(32*2^31)</f>
        <v>1.0404302425909992E-2</v>
      </c>
      <c r="E147" s="31">
        <f t="shared" si="34"/>
        <v>1.0404132798765073E-2</v>
      </c>
      <c r="F147" s="31">
        <f t="shared" si="34"/>
        <v>1.0404718449522669E-2</v>
      </c>
      <c r="G147" s="31">
        <f t="shared" si="34"/>
        <v>1.0404369057274409E-2</v>
      </c>
      <c r="H147" s="31">
        <f t="shared" si="34"/>
        <v>1.0404448544745523E-2</v>
      </c>
      <c r="I147" s="31">
        <f t="shared" si="34"/>
        <v>1.0404247548700268E-2</v>
      </c>
      <c r="J147" s="31">
        <f t="shared" si="34"/>
        <v>1.0404540594469465E-2</v>
      </c>
      <c r="K147" s="31">
        <f t="shared" si="34"/>
        <v>1.0404294638782507E-2</v>
      </c>
      <c r="L147" s="31">
        <f t="shared" si="34"/>
        <v>1.0404264739151507E-2</v>
      </c>
      <c r="M147" s="31">
        <f t="shared" si="34"/>
        <v>1.0404284794677952E-2</v>
      </c>
      <c r="N147" s="31">
        <f t="shared" si="34"/>
        <v>1.0404515543427275E-2</v>
      </c>
      <c r="O147" s="31">
        <f t="shared" si="34"/>
        <v>1.0404373318155486E-2</v>
      </c>
      <c r="P147" s="31">
        <f t="shared" si="34"/>
        <v>1.0404764804970242E-2</v>
      </c>
      <c r="Q147" s="31">
        <f t="shared" si="34"/>
        <v>1.0404609135884021E-2</v>
      </c>
      <c r="R147" s="31">
        <f t="shared" si="34"/>
        <v>1.0404471098029841E-2</v>
      </c>
      <c r="S147" s="10">
        <f t="shared" si="34"/>
        <v>1.0404218824484735E-2</v>
      </c>
    </row>
    <row r="148" spans="2:19" ht="18.75" thickBot="1" x14ac:dyDescent="0.4">
      <c r="B148" s="104" t="s">
        <v>29</v>
      </c>
      <c r="C148" s="105"/>
      <c r="D148" s="107">
        <f>AVERAGE(D147:S147)</f>
        <v>1.0404409769809435E-2</v>
      </c>
      <c r="E148" s="107"/>
      <c r="F148" s="32" t="s">
        <v>1</v>
      </c>
      <c r="G148" s="107" t="s">
        <v>153</v>
      </c>
      <c r="H148" s="107"/>
      <c r="I148" s="107"/>
      <c r="J148" s="107"/>
      <c r="K148" s="107"/>
      <c r="L148" s="107">
        <f>(D148-$Q$11)*$Q$109</f>
        <v>1.0262974581635926E-2</v>
      </c>
      <c r="M148" s="107"/>
      <c r="N148" s="32" t="s">
        <v>1</v>
      </c>
      <c r="O148" s="57" t="s">
        <v>152</v>
      </c>
      <c r="P148" s="58"/>
      <c r="Q148" s="58">
        <f>L148</f>
        <v>1.0262974581635926E-2</v>
      </c>
      <c r="R148" s="58"/>
      <c r="S148" s="33" t="s">
        <v>1</v>
      </c>
    </row>
    <row r="149" spans="2:19" ht="15.75" thickBot="1" x14ac:dyDescent="0.3"/>
    <row r="150" spans="2:19" ht="15.75" thickBot="1" x14ac:dyDescent="0.3">
      <c r="B150" s="99" t="s">
        <v>53</v>
      </c>
      <c r="C150" s="100"/>
      <c r="D150" s="100"/>
      <c r="E150" s="100"/>
      <c r="F150" s="100"/>
      <c r="G150" s="100"/>
      <c r="H150" s="100"/>
      <c r="I150" s="100"/>
      <c r="J150" s="100"/>
      <c r="K150" s="100"/>
      <c r="L150" s="100"/>
      <c r="M150" s="100"/>
      <c r="N150" s="100"/>
      <c r="O150" s="100"/>
      <c r="P150" s="100"/>
      <c r="Q150" s="100"/>
      <c r="R150" s="100"/>
      <c r="S150" s="101"/>
    </row>
    <row r="151" spans="2:19" x14ac:dyDescent="0.25">
      <c r="B151" s="102" t="s">
        <v>15</v>
      </c>
      <c r="C151" s="103"/>
      <c r="D151" s="35" t="s">
        <v>706</v>
      </c>
      <c r="E151" s="35" t="s">
        <v>707</v>
      </c>
      <c r="F151" s="35" t="s">
        <v>708</v>
      </c>
      <c r="G151" s="35" t="s">
        <v>709</v>
      </c>
      <c r="H151" s="35" t="s">
        <v>710</v>
      </c>
      <c r="I151" s="35" t="s">
        <v>711</v>
      </c>
      <c r="J151" s="35" t="s">
        <v>712</v>
      </c>
      <c r="K151" s="35" t="s">
        <v>713</v>
      </c>
      <c r="L151" s="35" t="s">
        <v>714</v>
      </c>
      <c r="M151" s="35" t="s">
        <v>715</v>
      </c>
      <c r="N151" s="35" t="s">
        <v>716</v>
      </c>
      <c r="O151" s="35" t="s">
        <v>717</v>
      </c>
      <c r="P151" s="35" t="s">
        <v>718</v>
      </c>
      <c r="Q151" s="35" t="s">
        <v>719</v>
      </c>
      <c r="R151" s="35" t="s">
        <v>720</v>
      </c>
      <c r="S151" s="36" t="s">
        <v>721</v>
      </c>
    </row>
    <row r="152" spans="2:19" x14ac:dyDescent="0.25">
      <c r="B152" s="92" t="s">
        <v>118</v>
      </c>
      <c r="C152" s="93"/>
      <c r="D152" s="16">
        <f t="shared" ref="D152:S152" si="35">IF(ISODD(HEX2DEC(D151)/2^(32-1)),(HEX2DEC(D151)-2^32),HEX2DEC(D151))*$Q$5/(32*2^31)</f>
        <v>9.8946561630022054E-3</v>
      </c>
      <c r="E152" s="16">
        <f t="shared" si="35"/>
        <v>9.8945969514479381E-3</v>
      </c>
      <c r="F152" s="16">
        <f t="shared" si="35"/>
        <v>9.8946555018310043E-3</v>
      </c>
      <c r="G152" s="16">
        <f t="shared" si="35"/>
        <v>9.8947061916231181E-3</v>
      </c>
      <c r="H152" s="16">
        <f t="shared" si="35"/>
        <v>9.8945714596249453E-3</v>
      </c>
      <c r="I152" s="16">
        <f t="shared" si="35"/>
        <v>9.894611791068238E-3</v>
      </c>
      <c r="J152" s="16">
        <f t="shared" si="35"/>
        <v>9.8945241491523051E-3</v>
      </c>
      <c r="K152" s="16">
        <f t="shared" si="35"/>
        <v>9.8945965841306036E-3</v>
      </c>
      <c r="L152" s="16">
        <f t="shared" si="35"/>
        <v>9.8945783651908283E-3</v>
      </c>
      <c r="M152" s="16">
        <f t="shared" si="35"/>
        <v>9.8946206066842582E-3</v>
      </c>
      <c r="N152" s="16">
        <f t="shared" si="35"/>
        <v>9.8947186804124801E-3</v>
      </c>
      <c r="O152" s="16">
        <f t="shared" si="35"/>
        <v>9.8945453066307532E-3</v>
      </c>
      <c r="P152" s="16">
        <f t="shared" si="35"/>
        <v>9.8945713861614791E-3</v>
      </c>
      <c r="Q152" s="16">
        <f t="shared" si="35"/>
        <v>9.894497408450378E-3</v>
      </c>
      <c r="R152" s="16">
        <f t="shared" si="35"/>
        <v>9.8944941760578369E-3</v>
      </c>
      <c r="S152" s="10">
        <f t="shared" si="35"/>
        <v>9.8946145826799767E-3</v>
      </c>
    </row>
    <row r="153" spans="2:19" x14ac:dyDescent="0.25">
      <c r="B153" s="23"/>
      <c r="C153" s="24" t="s">
        <v>54</v>
      </c>
      <c r="D153" s="37" t="s">
        <v>722</v>
      </c>
      <c r="E153" s="37" t="s">
        <v>723</v>
      </c>
      <c r="F153" s="37" t="s">
        <v>724</v>
      </c>
      <c r="G153" s="37" t="s">
        <v>725</v>
      </c>
      <c r="H153" s="37" t="s">
        <v>726</v>
      </c>
      <c r="I153" s="37" t="s">
        <v>727</v>
      </c>
      <c r="J153" s="37" t="s">
        <v>728</v>
      </c>
      <c r="K153" s="37" t="s">
        <v>729</v>
      </c>
      <c r="L153" s="37" t="s">
        <v>730</v>
      </c>
      <c r="M153" s="37" t="s">
        <v>731</v>
      </c>
      <c r="N153" s="37" t="s">
        <v>732</v>
      </c>
      <c r="O153" s="37" t="s">
        <v>733</v>
      </c>
      <c r="P153" s="37" t="s">
        <v>734</v>
      </c>
      <c r="Q153" s="37" t="s">
        <v>735</v>
      </c>
      <c r="R153" s="37" t="s">
        <v>736</v>
      </c>
      <c r="S153" s="38" t="s">
        <v>737</v>
      </c>
    </row>
    <row r="154" spans="2:19" ht="15.75" thickBot="1" x14ac:dyDescent="0.3">
      <c r="B154" s="92" t="s">
        <v>125</v>
      </c>
      <c r="C154" s="93"/>
      <c r="D154" s="16">
        <f t="shared" ref="D154:S154" si="36">IF(ISODD(HEX2DEC(D153)/2^(32-1)),(HEX2DEC(D153)-2^32),HEX2DEC(D153))*$Q$5/(32*2^31)</f>
        <v>-9.8991204644182009E-3</v>
      </c>
      <c r="E154" s="16">
        <f t="shared" si="36"/>
        <v>-9.8990727131647582E-3</v>
      </c>
      <c r="F154" s="16">
        <f t="shared" si="36"/>
        <v>-9.8991245783723435E-3</v>
      </c>
      <c r="G154" s="16">
        <f t="shared" si="36"/>
        <v>-9.8991710807468485E-3</v>
      </c>
      <c r="H154" s="16">
        <f t="shared" si="36"/>
        <v>-9.8991643955713676E-3</v>
      </c>
      <c r="I154" s="16">
        <f t="shared" si="36"/>
        <v>-9.8991026127957602E-3</v>
      </c>
      <c r="J154" s="16">
        <f t="shared" si="36"/>
        <v>-9.8991234764203399E-3</v>
      </c>
      <c r="K154" s="16">
        <f t="shared" si="36"/>
        <v>-9.8990643383295406E-3</v>
      </c>
      <c r="L154" s="16">
        <f t="shared" si="36"/>
        <v>-9.8991159831467238E-3</v>
      </c>
      <c r="M154" s="16">
        <f t="shared" si="36"/>
        <v>-9.8990530984191145E-3</v>
      </c>
      <c r="N154" s="16">
        <f t="shared" si="36"/>
        <v>-9.8990714642858222E-3</v>
      </c>
      <c r="O154" s="16">
        <f t="shared" si="36"/>
        <v>-9.8989667053821177E-3</v>
      </c>
      <c r="P154" s="16">
        <f t="shared" si="36"/>
        <v>-9.8989775779752091E-3</v>
      </c>
      <c r="Q154" s="16">
        <f t="shared" si="36"/>
        <v>-9.8990575796905917E-3</v>
      </c>
      <c r="R154" s="16">
        <f t="shared" si="36"/>
        <v>-9.8990278269865239E-3</v>
      </c>
      <c r="S154" s="10">
        <f t="shared" si="36"/>
        <v>-9.8990494987092389E-3</v>
      </c>
    </row>
    <row r="155" spans="2:19" ht="18.75" thickBot="1" x14ac:dyDescent="0.4">
      <c r="B155" s="92" t="s">
        <v>16</v>
      </c>
      <c r="C155" s="93"/>
      <c r="D155" s="90">
        <f>AVERAGE(D152:S152)</f>
        <v>9.8945974565092729E-3</v>
      </c>
      <c r="E155" s="90"/>
      <c r="F155" s="91" t="s">
        <v>55</v>
      </c>
      <c r="G155" s="91"/>
      <c r="H155" s="91"/>
      <c r="I155" s="90">
        <f>AVERAGE(D154:S154)</f>
        <v>-9.8990789621509045E-3</v>
      </c>
      <c r="J155" s="90"/>
      <c r="K155" s="91" t="s">
        <v>154</v>
      </c>
      <c r="L155" s="91"/>
      <c r="M155" s="91"/>
      <c r="N155" s="91"/>
      <c r="O155" s="57" t="s">
        <v>203</v>
      </c>
      <c r="P155" s="58"/>
      <c r="Q155" s="58">
        <f>(((D155-I155)/2)-$Q$15)*$Q$113</f>
        <v>9.7562308822269593E-3</v>
      </c>
      <c r="R155" s="58"/>
      <c r="S155" s="22" t="s">
        <v>1</v>
      </c>
    </row>
    <row r="156" spans="2:19" x14ac:dyDescent="0.25">
      <c r="B156" s="102" t="s">
        <v>18</v>
      </c>
      <c r="C156" s="103"/>
      <c r="D156" s="35" t="s">
        <v>658</v>
      </c>
      <c r="E156" s="35" t="s">
        <v>659</v>
      </c>
      <c r="F156" s="35" t="s">
        <v>660</v>
      </c>
      <c r="G156" s="35" t="s">
        <v>661</v>
      </c>
      <c r="H156" s="35" t="s">
        <v>662</v>
      </c>
      <c r="I156" s="35" t="s">
        <v>663</v>
      </c>
      <c r="J156" s="35" t="s">
        <v>664</v>
      </c>
      <c r="K156" s="35" t="s">
        <v>665</v>
      </c>
      <c r="L156" s="35" t="s">
        <v>666</v>
      </c>
      <c r="M156" s="35" t="s">
        <v>667</v>
      </c>
      <c r="N156" s="35" t="s">
        <v>668</v>
      </c>
      <c r="O156" s="35" t="s">
        <v>669</v>
      </c>
      <c r="P156" s="35" t="s">
        <v>670</v>
      </c>
      <c r="Q156" s="35" t="s">
        <v>671</v>
      </c>
      <c r="R156" s="35" t="s">
        <v>672</v>
      </c>
      <c r="S156" s="36" t="s">
        <v>673</v>
      </c>
    </row>
    <row r="157" spans="2:19" x14ac:dyDescent="0.25">
      <c r="B157" s="92" t="s">
        <v>119</v>
      </c>
      <c r="C157" s="93"/>
      <c r="D157" s="16">
        <f t="shared" ref="D157:S157" si="37">IF(ISODD(HEX2DEC(D156)/2^(32-1)),(HEX2DEC(D156)-2^32),HEX2DEC(D156))*$Q$5/(32*2^31)</f>
        <v>9.9846410492821017E-3</v>
      </c>
      <c r="E157" s="16">
        <f t="shared" si="37"/>
        <v>9.9846323071295495E-3</v>
      </c>
      <c r="F157" s="16">
        <f t="shared" si="37"/>
        <v>9.9847682145431903E-3</v>
      </c>
      <c r="G157" s="16">
        <f t="shared" si="37"/>
        <v>9.9846093865278967E-3</v>
      </c>
      <c r="H157" s="16">
        <f t="shared" si="37"/>
        <v>9.9846251077097999E-3</v>
      </c>
      <c r="I157" s="16">
        <f t="shared" si="37"/>
        <v>9.9847660841026527E-3</v>
      </c>
      <c r="J157" s="16">
        <f t="shared" si="37"/>
        <v>9.9847732100589361E-3</v>
      </c>
      <c r="K157" s="16">
        <f t="shared" si="37"/>
        <v>9.9847048155713141E-3</v>
      </c>
      <c r="L157" s="16">
        <f t="shared" si="37"/>
        <v>9.9847193613377457E-3</v>
      </c>
      <c r="M157" s="16">
        <f t="shared" si="37"/>
        <v>9.9847130434795994E-3</v>
      </c>
      <c r="N157" s="16">
        <f t="shared" si="37"/>
        <v>9.9846743282325772E-3</v>
      </c>
      <c r="O157" s="16">
        <f t="shared" si="37"/>
        <v>9.9847094437697237E-3</v>
      </c>
      <c r="P157" s="16">
        <f t="shared" si="37"/>
        <v>9.9846679369109629E-3</v>
      </c>
      <c r="Q157" s="16">
        <f t="shared" si="37"/>
        <v>9.9846596355392114E-3</v>
      </c>
      <c r="R157" s="16">
        <f t="shared" si="37"/>
        <v>9.9845667042536661E-3</v>
      </c>
      <c r="S157" s="10">
        <f t="shared" si="37"/>
        <v>9.9845623699091231E-3</v>
      </c>
    </row>
    <row r="158" spans="2:19" x14ac:dyDescent="0.25">
      <c r="B158" s="23"/>
      <c r="C158" s="24" t="s">
        <v>56</v>
      </c>
      <c r="D158" s="37" t="s">
        <v>674</v>
      </c>
      <c r="E158" s="37" t="s">
        <v>675</v>
      </c>
      <c r="F158" s="37" t="s">
        <v>676</v>
      </c>
      <c r="G158" s="37" t="s">
        <v>677</v>
      </c>
      <c r="H158" s="37" t="s">
        <v>678</v>
      </c>
      <c r="I158" s="37" t="s">
        <v>679</v>
      </c>
      <c r="J158" s="37" t="s">
        <v>680</v>
      </c>
      <c r="K158" s="37" t="s">
        <v>681</v>
      </c>
      <c r="L158" s="37" t="s">
        <v>682</v>
      </c>
      <c r="M158" s="37" t="s">
        <v>683</v>
      </c>
      <c r="N158" s="37" t="s">
        <v>684</v>
      </c>
      <c r="O158" s="37" t="s">
        <v>685</v>
      </c>
      <c r="P158" s="37" t="s">
        <v>686</v>
      </c>
      <c r="Q158" s="37" t="s">
        <v>687</v>
      </c>
      <c r="R158" s="37" t="s">
        <v>688</v>
      </c>
      <c r="S158" s="38" t="s">
        <v>689</v>
      </c>
    </row>
    <row r="159" spans="2:19" ht="15.75" thickBot="1" x14ac:dyDescent="0.3">
      <c r="B159" s="92" t="s">
        <v>127</v>
      </c>
      <c r="C159" s="93"/>
      <c r="D159" s="16">
        <f t="shared" ref="D159:S159" si="38">IF(ISODD(HEX2DEC(D158)/2^(32-1)),(HEX2DEC(D158)-2^32),HEX2DEC(D158))*$Q$5/(32*2^31)</f>
        <v>-9.9880615817613295E-3</v>
      </c>
      <c r="E159" s="16">
        <f t="shared" si="38"/>
        <v>-9.9880288170551227E-3</v>
      </c>
      <c r="F159" s="16">
        <f t="shared" si="38"/>
        <v>-9.9880709850850846E-3</v>
      </c>
      <c r="G159" s="16">
        <f t="shared" si="38"/>
        <v>-9.9881119776995767E-3</v>
      </c>
      <c r="H159" s="16">
        <f t="shared" si="38"/>
        <v>-9.9880465217506292E-3</v>
      </c>
      <c r="I159" s="16">
        <f t="shared" si="38"/>
        <v>-9.988056880099452E-3</v>
      </c>
      <c r="J159" s="16">
        <f t="shared" si="38"/>
        <v>-9.9881203525347961E-3</v>
      </c>
      <c r="K159" s="16">
        <f t="shared" si="38"/>
        <v>-9.9881019866680885E-3</v>
      </c>
      <c r="L159" s="16">
        <f t="shared" si="38"/>
        <v>-9.9881049252067613E-3</v>
      </c>
      <c r="M159" s="16">
        <f t="shared" si="38"/>
        <v>-9.9880788456760353E-3</v>
      </c>
      <c r="N159" s="16">
        <f t="shared" si="38"/>
        <v>-9.988087293974721E-3</v>
      </c>
      <c r="O159" s="16">
        <f t="shared" si="38"/>
        <v>-9.9881213075598656E-3</v>
      </c>
      <c r="P159" s="16">
        <f t="shared" si="38"/>
        <v>-9.9880996358371488E-3</v>
      </c>
      <c r="Q159" s="16">
        <f t="shared" si="38"/>
        <v>-9.9881386449380376E-3</v>
      </c>
      <c r="R159" s="16">
        <f t="shared" si="38"/>
        <v>-9.9880714258658854E-3</v>
      </c>
      <c r="S159" s="10">
        <f t="shared" si="38"/>
        <v>-9.9880434362850223E-3</v>
      </c>
    </row>
    <row r="160" spans="2:19" ht="18.75" thickBot="1" x14ac:dyDescent="0.4">
      <c r="B160" s="92" t="s">
        <v>19</v>
      </c>
      <c r="C160" s="93"/>
      <c r="D160" s="90">
        <f>AVERAGE(D157:S157)</f>
        <v>9.9846745623973776E-3</v>
      </c>
      <c r="E160" s="90"/>
      <c r="F160" s="91" t="s">
        <v>57</v>
      </c>
      <c r="G160" s="91"/>
      <c r="H160" s="91"/>
      <c r="I160" s="90">
        <f>AVERAGE(D159:S159)</f>
        <v>-9.9880840386248476E-3</v>
      </c>
      <c r="J160" s="90"/>
      <c r="K160" s="91" t="s">
        <v>154</v>
      </c>
      <c r="L160" s="91"/>
      <c r="M160" s="91"/>
      <c r="N160" s="91"/>
      <c r="O160" s="57" t="s">
        <v>204</v>
      </c>
      <c r="P160" s="58"/>
      <c r="Q160" s="58">
        <f>(((D160-I160)/2)-$Q$15)*$Q$113</f>
        <v>9.8455118999637246E-3</v>
      </c>
      <c r="R160" s="58"/>
      <c r="S160" s="22" t="s">
        <v>1</v>
      </c>
    </row>
    <row r="161" spans="2:19" x14ac:dyDescent="0.25">
      <c r="B161" s="102" t="s">
        <v>20</v>
      </c>
      <c r="C161" s="103"/>
      <c r="D161" s="35" t="s">
        <v>610</v>
      </c>
      <c r="E161" s="35" t="s">
        <v>611</v>
      </c>
      <c r="F161" s="35" t="s">
        <v>612</v>
      </c>
      <c r="G161" s="35" t="s">
        <v>613</v>
      </c>
      <c r="H161" s="35" t="s">
        <v>614</v>
      </c>
      <c r="I161" s="35" t="s">
        <v>615</v>
      </c>
      <c r="J161" s="35" t="s">
        <v>616</v>
      </c>
      <c r="K161" s="35" t="s">
        <v>617</v>
      </c>
      <c r="L161" s="35" t="s">
        <v>618</v>
      </c>
      <c r="M161" s="35" t="s">
        <v>619</v>
      </c>
      <c r="N161" s="35" t="s">
        <v>620</v>
      </c>
      <c r="O161" s="35" t="s">
        <v>621</v>
      </c>
      <c r="P161" s="35" t="s">
        <v>622</v>
      </c>
      <c r="Q161" s="35" t="s">
        <v>623</v>
      </c>
      <c r="R161" s="35" t="s">
        <v>624</v>
      </c>
      <c r="S161" s="36" t="s">
        <v>625</v>
      </c>
    </row>
    <row r="162" spans="2:19" x14ac:dyDescent="0.25">
      <c r="B162" s="92" t="s">
        <v>120</v>
      </c>
      <c r="C162" s="93"/>
      <c r="D162" s="16">
        <f t="shared" ref="D162:S162" si="39">IF(ISODD(HEX2DEC(D161)/2^(32-1)),(HEX2DEC(D161)-2^32),HEX2DEC(D161))*$Q$5/(32*2^31)</f>
        <v>1.006105701284748E-2</v>
      </c>
      <c r="E162" s="16">
        <f t="shared" si="39"/>
        <v>1.0060981492403575E-2</v>
      </c>
      <c r="F162" s="16">
        <f t="shared" si="39"/>
        <v>1.0061041732446379E-2</v>
      </c>
      <c r="G162" s="16">
        <f t="shared" si="39"/>
        <v>1.0060967975125679E-2</v>
      </c>
      <c r="H162" s="16">
        <f t="shared" si="39"/>
        <v>1.0061037838882637E-2</v>
      </c>
      <c r="I162" s="16">
        <f t="shared" si="39"/>
        <v>1.0060965624294739E-2</v>
      </c>
      <c r="J162" s="16">
        <f t="shared" si="39"/>
        <v>1.0061087940967018E-2</v>
      </c>
      <c r="K162" s="16">
        <f t="shared" si="39"/>
        <v>1.0060937634713876E-2</v>
      </c>
      <c r="L162" s="16">
        <f t="shared" si="39"/>
        <v>1.0061027994778081E-2</v>
      </c>
      <c r="M162" s="16">
        <f t="shared" si="39"/>
        <v>1.0061089997944089E-2</v>
      </c>
      <c r="N162" s="16">
        <f t="shared" si="39"/>
        <v>1.0060962244975265E-2</v>
      </c>
      <c r="O162" s="16">
        <f t="shared" si="39"/>
        <v>1.0060995670852673E-2</v>
      </c>
      <c r="P162" s="16">
        <f t="shared" si="39"/>
        <v>1.0061065387682699E-2</v>
      </c>
      <c r="Q162" s="16">
        <f t="shared" si="39"/>
        <v>1.0061047168742924E-2</v>
      </c>
      <c r="R162" s="16">
        <f t="shared" si="39"/>
        <v>1.0061007571934301E-2</v>
      </c>
      <c r="S162" s="10">
        <f t="shared" si="39"/>
        <v>1.006086424471051E-2</v>
      </c>
    </row>
    <row r="163" spans="2:19" x14ac:dyDescent="0.25">
      <c r="B163" s="23"/>
      <c r="C163" s="24" t="s">
        <v>58</v>
      </c>
      <c r="D163" s="37" t="s">
        <v>626</v>
      </c>
      <c r="E163" s="37" t="s">
        <v>627</v>
      </c>
      <c r="F163" s="37" t="s">
        <v>628</v>
      </c>
      <c r="G163" s="37" t="s">
        <v>629</v>
      </c>
      <c r="H163" s="37" t="s">
        <v>630</v>
      </c>
      <c r="I163" s="37" t="s">
        <v>631</v>
      </c>
      <c r="J163" s="37" t="s">
        <v>632</v>
      </c>
      <c r="K163" s="37" t="s">
        <v>633</v>
      </c>
      <c r="L163" s="37" t="s">
        <v>634</v>
      </c>
      <c r="M163" s="37" t="s">
        <v>635</v>
      </c>
      <c r="N163" s="37" t="s">
        <v>636</v>
      </c>
      <c r="O163" s="37" t="s">
        <v>637</v>
      </c>
      <c r="P163" s="37" t="s">
        <v>638</v>
      </c>
      <c r="Q163" s="37" t="s">
        <v>639</v>
      </c>
      <c r="R163" s="37" t="s">
        <v>640</v>
      </c>
      <c r="S163" s="38" t="s">
        <v>641</v>
      </c>
    </row>
    <row r="164" spans="2:19" ht="15.75" thickBot="1" x14ac:dyDescent="0.3">
      <c r="B164" s="92" t="s">
        <v>128</v>
      </c>
      <c r="C164" s="93"/>
      <c r="D164" s="16">
        <f t="shared" ref="D164:S164" si="40">IF(ISODD(HEX2DEC(D163)/2^(32-1)),(HEX2DEC(D163)-2^32),HEX2DEC(D163))*$Q$5/(32*2^31)</f>
        <v>-1.0064366982809124E-2</v>
      </c>
      <c r="E164" s="16">
        <f t="shared" si="40"/>
        <v>-1.0064394678536119E-2</v>
      </c>
      <c r="F164" s="16">
        <f t="shared" si="40"/>
        <v>-1.0064383805943027E-2</v>
      </c>
      <c r="G164" s="16">
        <f t="shared" si="40"/>
        <v>-1.0064350380065619E-2</v>
      </c>
      <c r="H164" s="16">
        <f t="shared" si="40"/>
        <v>-1.006438791989717E-2</v>
      </c>
      <c r="I164" s="16">
        <f t="shared" si="40"/>
        <v>-1.006434105020533E-2</v>
      </c>
      <c r="J164" s="16">
        <f t="shared" si="40"/>
        <v>-1.0064396808976658E-2</v>
      </c>
      <c r="K164" s="16">
        <f t="shared" si="40"/>
        <v>-1.0064358387583504E-2</v>
      </c>
      <c r="L164" s="16">
        <f t="shared" si="40"/>
        <v>-1.0064377635011813E-2</v>
      </c>
      <c r="M164" s="16">
        <f t="shared" si="40"/>
        <v>-1.0064304612325782E-2</v>
      </c>
      <c r="N164" s="16">
        <f t="shared" si="40"/>
        <v>-1.0064412162841225E-2</v>
      </c>
      <c r="O164" s="16">
        <f t="shared" si="40"/>
        <v>-1.0064429132902064E-2</v>
      </c>
      <c r="P164" s="16">
        <f t="shared" si="40"/>
        <v>-1.0064398865953729E-2</v>
      </c>
      <c r="Q164" s="16">
        <f t="shared" si="40"/>
        <v>-1.0064412236304693E-2</v>
      </c>
      <c r="R164" s="16">
        <f t="shared" si="40"/>
        <v>-1.0064327532927434E-2</v>
      </c>
      <c r="S164" s="10">
        <f t="shared" si="40"/>
        <v>-1.0064374402619274E-2</v>
      </c>
    </row>
    <row r="165" spans="2:19" ht="18.75" thickBot="1" x14ac:dyDescent="0.4">
      <c r="B165" s="92" t="s">
        <v>21</v>
      </c>
      <c r="C165" s="93"/>
      <c r="D165" s="90">
        <f>AVERAGE(D162:S162)</f>
        <v>1.0061008595831368E-2</v>
      </c>
      <c r="E165" s="90"/>
      <c r="F165" s="91" t="s">
        <v>59</v>
      </c>
      <c r="G165" s="91"/>
      <c r="H165" s="91"/>
      <c r="I165" s="90">
        <f>AVERAGE(D164:S164)</f>
        <v>-1.0064376037181411E-2</v>
      </c>
      <c r="J165" s="90"/>
      <c r="K165" s="91" t="s">
        <v>154</v>
      </c>
      <c r="L165" s="91"/>
      <c r="M165" s="91"/>
      <c r="N165" s="91"/>
      <c r="O165" s="57" t="s">
        <v>205</v>
      </c>
      <c r="P165" s="58"/>
      <c r="Q165" s="58">
        <f>(((D165-I165)/2)-$Q$15)*$Q$113</f>
        <v>9.9216032636578085E-3</v>
      </c>
      <c r="R165" s="58"/>
      <c r="S165" s="22" t="s">
        <v>1</v>
      </c>
    </row>
    <row r="166" spans="2:19" x14ac:dyDescent="0.25">
      <c r="B166" s="102" t="s">
        <v>130</v>
      </c>
      <c r="C166" s="103"/>
      <c r="D166" s="35" t="s">
        <v>754</v>
      </c>
      <c r="E166" s="35" t="s">
        <v>755</v>
      </c>
      <c r="F166" s="35" t="s">
        <v>756</v>
      </c>
      <c r="G166" s="35" t="s">
        <v>757</v>
      </c>
      <c r="H166" s="35" t="s">
        <v>758</v>
      </c>
      <c r="I166" s="35" t="s">
        <v>759</v>
      </c>
      <c r="J166" s="35" t="s">
        <v>760</v>
      </c>
      <c r="K166" s="35" t="s">
        <v>761</v>
      </c>
      <c r="L166" s="35" t="s">
        <v>762</v>
      </c>
      <c r="M166" s="35" t="s">
        <v>763</v>
      </c>
      <c r="N166" s="35" t="s">
        <v>764</v>
      </c>
      <c r="O166" s="35" t="s">
        <v>765</v>
      </c>
      <c r="P166" s="35" t="s">
        <v>766</v>
      </c>
      <c r="Q166" s="35" t="s">
        <v>767</v>
      </c>
      <c r="R166" s="35" t="s">
        <v>768</v>
      </c>
      <c r="S166" s="36" t="s">
        <v>769</v>
      </c>
    </row>
    <row r="167" spans="2:19" x14ac:dyDescent="0.25">
      <c r="B167" s="92" t="s">
        <v>121</v>
      </c>
      <c r="C167" s="93"/>
      <c r="D167" s="16">
        <f t="shared" ref="D167:S167" si="41">IF(ISODD(HEX2DEC(D166)/2^(32-1)),(HEX2DEC(D166)-2^32),HEX2DEC(D166))*$Q$5/(32*2^31)</f>
        <v>1.0185983107466922E-2</v>
      </c>
      <c r="E167" s="16">
        <f t="shared" si="41"/>
        <v>1.0186076259142866E-2</v>
      </c>
      <c r="F167" s="16">
        <f t="shared" si="41"/>
        <v>1.0186233617888823E-2</v>
      </c>
      <c r="G167" s="16">
        <f t="shared" si="41"/>
        <v>1.018603695618811E-2</v>
      </c>
      <c r="H167" s="16">
        <f t="shared" si="41"/>
        <v>1.0186129152838985E-2</v>
      </c>
      <c r="I167" s="16">
        <f t="shared" si="41"/>
        <v>1.0186143331288084E-2</v>
      </c>
      <c r="J167" s="16">
        <f t="shared" si="41"/>
        <v>1.0186036074626507E-2</v>
      </c>
      <c r="K167" s="16">
        <f t="shared" si="41"/>
        <v>1.0186013374415256E-2</v>
      </c>
      <c r="L167" s="16">
        <f t="shared" si="41"/>
        <v>1.0186008085045644E-2</v>
      </c>
      <c r="M167" s="16">
        <f t="shared" si="41"/>
        <v>1.018598450327279E-2</v>
      </c>
      <c r="N167" s="16">
        <f t="shared" si="41"/>
        <v>1.0186026891693154E-2</v>
      </c>
      <c r="O167" s="16">
        <f t="shared" si="41"/>
        <v>1.0186013154024856E-2</v>
      </c>
      <c r="P167" s="16">
        <f t="shared" si="41"/>
        <v>1.0186020573835006E-2</v>
      </c>
      <c r="Q167" s="16">
        <f t="shared" si="41"/>
        <v>1.0185999783673893E-2</v>
      </c>
      <c r="R167" s="16">
        <f t="shared" si="41"/>
        <v>1.018605040000254E-2</v>
      </c>
      <c r="S167" s="10">
        <f t="shared" si="41"/>
        <v>1.0186053999712416E-2</v>
      </c>
    </row>
    <row r="168" spans="2:19" x14ac:dyDescent="0.25">
      <c r="B168" s="23"/>
      <c r="C168" s="24" t="s">
        <v>60</v>
      </c>
      <c r="D168" s="37" t="s">
        <v>770</v>
      </c>
      <c r="E168" s="37" t="s">
        <v>771</v>
      </c>
      <c r="F168" s="37" t="s">
        <v>772</v>
      </c>
      <c r="G168" s="37" t="s">
        <v>773</v>
      </c>
      <c r="H168" s="37" t="s">
        <v>774</v>
      </c>
      <c r="I168" s="37" t="s">
        <v>775</v>
      </c>
      <c r="J168" s="37" t="s">
        <v>776</v>
      </c>
      <c r="K168" s="37" t="s">
        <v>777</v>
      </c>
      <c r="L168" s="37" t="s">
        <v>778</v>
      </c>
      <c r="M168" s="37" t="s">
        <v>779</v>
      </c>
      <c r="N168" s="37" t="s">
        <v>780</v>
      </c>
      <c r="O168" s="37" t="s">
        <v>781</v>
      </c>
      <c r="P168" s="37" t="s">
        <v>782</v>
      </c>
      <c r="Q168" s="37" t="s">
        <v>783</v>
      </c>
      <c r="R168" s="37" t="s">
        <v>784</v>
      </c>
      <c r="S168" s="38" t="s">
        <v>785</v>
      </c>
    </row>
    <row r="169" spans="2:19" ht="15.75" thickBot="1" x14ac:dyDescent="0.3">
      <c r="B169" s="92" t="s">
        <v>129</v>
      </c>
      <c r="C169" s="93"/>
      <c r="D169" s="16">
        <f t="shared" ref="D169:S169" si="42">IF(ISODD(HEX2DEC(D168)/2^(32-1)),(HEX2DEC(D168)-2^32),HEX2DEC(D168))*$Q$5/(32*2^31)</f>
        <v>-1.0184817021857875E-2</v>
      </c>
      <c r="E169" s="16">
        <f t="shared" si="42"/>
        <v>-1.0184725853695535E-2</v>
      </c>
      <c r="F169" s="16">
        <f t="shared" si="42"/>
        <v>-1.0184844717584872E-2</v>
      </c>
      <c r="G169" s="16">
        <f t="shared" si="42"/>
        <v>-1.0184769637921767E-2</v>
      </c>
      <c r="H169" s="16">
        <f t="shared" si="42"/>
        <v>-1.0184788664959678E-2</v>
      </c>
      <c r="I169" s="16">
        <f t="shared" si="42"/>
        <v>-1.0184691472793057E-2</v>
      </c>
      <c r="J169" s="16">
        <f t="shared" si="42"/>
        <v>-1.0184729526868877E-2</v>
      </c>
      <c r="K169" s="16">
        <f t="shared" si="42"/>
        <v>-1.0184770813337237E-2</v>
      </c>
      <c r="L169" s="16">
        <f t="shared" si="42"/>
        <v>-1.0184876380339077E-2</v>
      </c>
      <c r="M169" s="16">
        <f t="shared" si="42"/>
        <v>-1.0184783081736199E-2</v>
      </c>
      <c r="N169" s="16">
        <f t="shared" si="42"/>
        <v>-1.0184798876381568E-2</v>
      </c>
      <c r="O169" s="16">
        <f t="shared" si="42"/>
        <v>-1.0184887106005234E-2</v>
      </c>
      <c r="P169" s="16">
        <f t="shared" si="42"/>
        <v>-1.0184778673928188E-2</v>
      </c>
      <c r="Q169" s="16">
        <f t="shared" si="42"/>
        <v>-1.0184721960131793E-2</v>
      </c>
      <c r="R169" s="16">
        <f t="shared" si="42"/>
        <v>-1.0184779188172456E-2</v>
      </c>
      <c r="S169" s="10">
        <f t="shared" si="42"/>
        <v>-1.0184726514866736E-2</v>
      </c>
    </row>
    <row r="170" spans="2:19" ht="18.75" thickBot="1" x14ac:dyDescent="0.4">
      <c r="B170" s="92" t="s">
        <v>23</v>
      </c>
      <c r="C170" s="93"/>
      <c r="D170" s="90">
        <f>AVERAGE(D167:S167)</f>
        <v>1.0186050579069742E-2</v>
      </c>
      <c r="E170" s="90"/>
      <c r="F170" s="91" t="s">
        <v>61</v>
      </c>
      <c r="G170" s="91"/>
      <c r="H170" s="91"/>
      <c r="I170" s="90">
        <f>AVERAGE(D169:S169)</f>
        <v>-1.0184780593161261E-2</v>
      </c>
      <c r="J170" s="90"/>
      <c r="K170" s="91" t="s">
        <v>154</v>
      </c>
      <c r="L170" s="91"/>
      <c r="M170" s="91"/>
      <c r="N170" s="91"/>
      <c r="O170" s="57" t="s">
        <v>206</v>
      </c>
      <c r="P170" s="58"/>
      <c r="Q170" s="58">
        <f>(((D170-I170)/2)-$Q$15)*$Q$113</f>
        <v>1.0043970081687016E-2</v>
      </c>
      <c r="R170" s="58"/>
      <c r="S170" s="22" t="s">
        <v>1</v>
      </c>
    </row>
    <row r="171" spans="2:19" x14ac:dyDescent="0.25">
      <c r="B171" s="102" t="s">
        <v>24</v>
      </c>
      <c r="C171" s="103"/>
      <c r="D171" s="35" t="s">
        <v>802</v>
      </c>
      <c r="E171" s="35" t="s">
        <v>803</v>
      </c>
      <c r="F171" s="35" t="s">
        <v>804</v>
      </c>
      <c r="G171" s="35" t="s">
        <v>805</v>
      </c>
      <c r="H171" s="35" t="s">
        <v>806</v>
      </c>
      <c r="I171" s="35" t="s">
        <v>807</v>
      </c>
      <c r="J171" s="35" t="s">
        <v>808</v>
      </c>
      <c r="K171" s="35" t="s">
        <v>809</v>
      </c>
      <c r="L171" s="35" t="s">
        <v>810</v>
      </c>
      <c r="M171" s="35" t="s">
        <v>811</v>
      </c>
      <c r="N171" s="35" t="s">
        <v>812</v>
      </c>
      <c r="O171" s="35" t="s">
        <v>813</v>
      </c>
      <c r="P171" s="35" t="s">
        <v>814</v>
      </c>
      <c r="Q171" s="35" t="s">
        <v>815</v>
      </c>
      <c r="R171" s="35" t="s">
        <v>816</v>
      </c>
      <c r="S171" s="36" t="s">
        <v>817</v>
      </c>
    </row>
    <row r="172" spans="2:19" x14ac:dyDescent="0.25">
      <c r="B172" s="92" t="s">
        <v>122</v>
      </c>
      <c r="C172" s="93"/>
      <c r="D172" s="16">
        <f t="shared" ref="D172:S172" si="43">IF(ISODD(HEX2DEC(D171)/2^(32-1)),(HEX2DEC(D171)-2^32),HEX2DEC(D171))*$Q$5/(32*2^31)</f>
        <v>1.029673112030486E-2</v>
      </c>
      <c r="E172" s="16">
        <f t="shared" si="43"/>
        <v>1.0296878708409729E-2</v>
      </c>
      <c r="F172" s="16">
        <f t="shared" si="43"/>
        <v>1.0296732956891531E-2</v>
      </c>
      <c r="G172" s="16">
        <f t="shared" si="43"/>
        <v>1.0296782544731644E-2</v>
      </c>
      <c r="H172" s="16">
        <f t="shared" si="43"/>
        <v>1.0296924255759165E-2</v>
      </c>
      <c r="I172" s="16">
        <f t="shared" si="43"/>
        <v>1.0296846751801656E-2</v>
      </c>
      <c r="J172" s="16">
        <f t="shared" si="43"/>
        <v>1.0296869011232106E-2</v>
      </c>
      <c r="K172" s="16">
        <f t="shared" si="43"/>
        <v>1.029688399777934E-2</v>
      </c>
      <c r="L172" s="16">
        <f t="shared" si="43"/>
        <v>1.0296963779104322E-2</v>
      </c>
      <c r="M172" s="16">
        <f t="shared" si="43"/>
        <v>1.0296768586672946E-2</v>
      </c>
      <c r="N172" s="16">
        <f t="shared" si="43"/>
        <v>1.0296750220806236E-2</v>
      </c>
      <c r="O172" s="16">
        <f t="shared" si="43"/>
        <v>1.029701182421163E-2</v>
      </c>
      <c r="P172" s="16">
        <f t="shared" si="43"/>
        <v>1.0297022182560454E-2</v>
      </c>
      <c r="Q172" s="16">
        <f t="shared" si="43"/>
        <v>1.0296967819594997E-2</v>
      </c>
      <c r="R172" s="16">
        <f t="shared" si="43"/>
        <v>1.0296873859820917E-2</v>
      </c>
      <c r="S172" s="10">
        <f t="shared" si="43"/>
        <v>1.0296661109620967E-2</v>
      </c>
    </row>
    <row r="173" spans="2:19" x14ac:dyDescent="0.25">
      <c r="B173" s="23"/>
      <c r="C173" s="24" t="s">
        <v>62</v>
      </c>
      <c r="D173" s="37" t="s">
        <v>818</v>
      </c>
      <c r="E173" s="37" t="s">
        <v>819</v>
      </c>
      <c r="F173" s="37" t="s">
        <v>820</v>
      </c>
      <c r="G173" s="37" t="s">
        <v>821</v>
      </c>
      <c r="H173" s="37" t="s">
        <v>822</v>
      </c>
      <c r="I173" s="37" t="s">
        <v>823</v>
      </c>
      <c r="J173" s="37" t="s">
        <v>824</v>
      </c>
      <c r="K173" s="37" t="s">
        <v>825</v>
      </c>
      <c r="L173" s="37" t="s">
        <v>826</v>
      </c>
      <c r="M173" s="37" t="s">
        <v>827</v>
      </c>
      <c r="N173" s="37" t="s">
        <v>828</v>
      </c>
      <c r="O173" s="37" t="s">
        <v>829</v>
      </c>
      <c r="P173" s="37" t="s">
        <v>830</v>
      </c>
      <c r="Q173" s="37" t="s">
        <v>831</v>
      </c>
      <c r="R173" s="37" t="s">
        <v>832</v>
      </c>
      <c r="S173" s="38" t="s">
        <v>833</v>
      </c>
    </row>
    <row r="174" spans="2:19" ht="15.75" thickBot="1" x14ac:dyDescent="0.3">
      <c r="B174" s="92" t="s">
        <v>131</v>
      </c>
      <c r="C174" s="93"/>
      <c r="D174" s="16">
        <f t="shared" ref="D174:S174" si="44">IF(ISODD(HEX2DEC(D173)/2^(32-1)),(HEX2DEC(D173)-2^32),HEX2DEC(D173))*$Q$5/(32*2^31)</f>
        <v>-1.0291238477280132E-2</v>
      </c>
      <c r="E174" s="16">
        <f t="shared" si="44"/>
        <v>-1.0291166336155701E-2</v>
      </c>
      <c r="F174" s="16">
        <f t="shared" si="44"/>
        <v>-1.0291034322305801E-2</v>
      </c>
      <c r="G174" s="16">
        <f t="shared" si="44"/>
        <v>-1.0291075682237629E-2</v>
      </c>
      <c r="H174" s="16">
        <f t="shared" si="44"/>
        <v>-1.029113827311137E-2</v>
      </c>
      <c r="I174" s="16">
        <f t="shared" si="44"/>
        <v>-1.0291252361875364E-2</v>
      </c>
      <c r="J174" s="16">
        <f t="shared" si="44"/>
        <v>-1.0291254492315901E-2</v>
      </c>
      <c r="K174" s="16">
        <f t="shared" si="44"/>
        <v>-1.029120512486619E-2</v>
      </c>
      <c r="L174" s="16">
        <f t="shared" si="44"/>
        <v>-1.0291321417534187E-2</v>
      </c>
      <c r="M174" s="16">
        <f t="shared" si="44"/>
        <v>-1.0291300113128805E-2</v>
      </c>
      <c r="N174" s="16">
        <f t="shared" si="44"/>
        <v>-1.0291063634229068E-2</v>
      </c>
      <c r="O174" s="16">
        <f t="shared" si="44"/>
        <v>-1.0290970996797391E-2</v>
      </c>
      <c r="P174" s="16">
        <f t="shared" si="44"/>
        <v>-1.0291044239873825E-2</v>
      </c>
      <c r="Q174" s="16">
        <f t="shared" si="44"/>
        <v>-1.0291303051667477E-2</v>
      </c>
      <c r="R174" s="16">
        <f t="shared" si="44"/>
        <v>-1.0291215483215013E-2</v>
      </c>
      <c r="S174" s="10">
        <f t="shared" si="44"/>
        <v>-1.0291073404870156E-2</v>
      </c>
    </row>
    <row r="175" spans="2:19" ht="18.75" thickBot="1" x14ac:dyDescent="0.4">
      <c r="B175" s="92" t="s">
        <v>25</v>
      </c>
      <c r="C175" s="93"/>
      <c r="D175" s="90">
        <f>AVERAGE(D172:S172)</f>
        <v>1.0296854295581406E-2</v>
      </c>
      <c r="E175" s="90"/>
      <c r="F175" s="91" t="s">
        <v>63</v>
      </c>
      <c r="G175" s="91"/>
      <c r="H175" s="91"/>
      <c r="I175" s="90">
        <f>AVERAGE(D174:S174)</f>
        <v>-1.0291166088216499E-2</v>
      </c>
      <c r="J175" s="90"/>
      <c r="K175" s="91" t="s">
        <v>154</v>
      </c>
      <c r="L175" s="91"/>
      <c r="M175" s="91"/>
      <c r="N175" s="91"/>
      <c r="O175" s="57" t="s">
        <v>207</v>
      </c>
      <c r="P175" s="58"/>
      <c r="Q175" s="58">
        <f>(((D175-I175)/2)-$Q$15)*$Q$113</f>
        <v>1.0152249272806859E-2</v>
      </c>
      <c r="R175" s="58"/>
      <c r="S175" s="22" t="s">
        <v>1</v>
      </c>
    </row>
    <row r="176" spans="2:19" x14ac:dyDescent="0.25">
      <c r="B176" s="102" t="s">
        <v>26</v>
      </c>
      <c r="C176" s="103"/>
      <c r="D176" s="35" t="s">
        <v>850</v>
      </c>
      <c r="E176" s="35" t="s">
        <v>851</v>
      </c>
      <c r="F176" s="35" t="s">
        <v>852</v>
      </c>
      <c r="G176" s="35" t="s">
        <v>853</v>
      </c>
      <c r="H176" s="35" t="s">
        <v>854</v>
      </c>
      <c r="I176" s="35" t="s">
        <v>855</v>
      </c>
      <c r="J176" s="35" t="s">
        <v>856</v>
      </c>
      <c r="K176" s="35" t="s">
        <v>857</v>
      </c>
      <c r="L176" s="35" t="s">
        <v>858</v>
      </c>
      <c r="M176" s="35" t="s">
        <v>859</v>
      </c>
      <c r="N176" s="35" t="s">
        <v>860</v>
      </c>
      <c r="O176" s="35" t="s">
        <v>861</v>
      </c>
      <c r="P176" s="35" t="s">
        <v>862</v>
      </c>
      <c r="Q176" s="35" t="s">
        <v>863</v>
      </c>
      <c r="R176" s="35" t="s">
        <v>864</v>
      </c>
      <c r="S176" s="36" t="s">
        <v>865</v>
      </c>
    </row>
    <row r="177" spans="2:19" x14ac:dyDescent="0.25">
      <c r="B177" s="92" t="s">
        <v>123</v>
      </c>
      <c r="C177" s="93"/>
      <c r="D177" s="16">
        <f t="shared" ref="D177:S177" si="45">IF(ISODD(HEX2DEC(D176)/2^(32-1)),(HEX2DEC(D176)-2^32),HEX2DEC(D176))*$Q$5/(32*2^31)</f>
        <v>1.0344127104420928E-2</v>
      </c>
      <c r="E177" s="16">
        <f t="shared" si="45"/>
        <v>1.0343866529504071E-2</v>
      </c>
      <c r="F177" s="16">
        <f t="shared" si="45"/>
        <v>1.0344036230112456E-2</v>
      </c>
      <c r="G177" s="16">
        <f t="shared" si="45"/>
        <v>1.0343763607187037E-2</v>
      </c>
      <c r="H177" s="16">
        <f t="shared" si="45"/>
        <v>1.0343878063268364E-2</v>
      </c>
      <c r="I177" s="16">
        <f t="shared" si="45"/>
        <v>1.0343373001933885E-2</v>
      </c>
      <c r="J177" s="16">
        <f t="shared" si="45"/>
        <v>1.0343750824543809E-2</v>
      </c>
      <c r="K177" s="16">
        <f t="shared" si="45"/>
        <v>1.0344020655857487E-2</v>
      </c>
      <c r="L177" s="16">
        <f t="shared" si="45"/>
        <v>1.0343649518423046E-2</v>
      </c>
      <c r="M177" s="16">
        <f t="shared" si="45"/>
        <v>1.0343687645962331E-2</v>
      </c>
      <c r="N177" s="16">
        <f t="shared" si="45"/>
        <v>1.0343876887852894E-2</v>
      </c>
      <c r="O177" s="16">
        <f t="shared" si="45"/>
        <v>1.0343774847097463E-2</v>
      </c>
      <c r="P177" s="16">
        <f t="shared" si="45"/>
        <v>1.0344082365169626E-2</v>
      </c>
      <c r="Q177" s="16">
        <f t="shared" si="45"/>
        <v>1.0344012427949202E-2</v>
      </c>
      <c r="R177" s="16">
        <f t="shared" si="45"/>
        <v>1.0343865794869402E-2</v>
      </c>
      <c r="S177" s="10">
        <f t="shared" si="45"/>
        <v>1.0344197923202956E-2</v>
      </c>
    </row>
    <row r="178" spans="2:19" x14ac:dyDescent="0.25">
      <c r="B178" s="23"/>
      <c r="C178" s="24" t="s">
        <v>64</v>
      </c>
      <c r="D178" s="37" t="s">
        <v>866</v>
      </c>
      <c r="E178" s="37" t="s">
        <v>867</v>
      </c>
      <c r="F178" s="37" t="s">
        <v>868</v>
      </c>
      <c r="G178" s="37" t="s">
        <v>869</v>
      </c>
      <c r="H178" s="37" t="s">
        <v>870</v>
      </c>
      <c r="I178" s="37" t="s">
        <v>871</v>
      </c>
      <c r="J178" s="37" t="s">
        <v>872</v>
      </c>
      <c r="K178" s="37" t="s">
        <v>873</v>
      </c>
      <c r="L178" s="37" t="s">
        <v>874</v>
      </c>
      <c r="M178" s="37" t="s">
        <v>875</v>
      </c>
      <c r="N178" s="37" t="s">
        <v>876</v>
      </c>
      <c r="O178" s="37" t="s">
        <v>877</v>
      </c>
      <c r="P178" s="37" t="s">
        <v>878</v>
      </c>
      <c r="Q178" s="37" t="s">
        <v>879</v>
      </c>
      <c r="R178" s="37" t="s">
        <v>880</v>
      </c>
      <c r="S178" s="38" t="s">
        <v>881</v>
      </c>
    </row>
    <row r="179" spans="2:19" ht="15.75" thickBot="1" x14ac:dyDescent="0.3">
      <c r="B179" s="92" t="s">
        <v>132</v>
      </c>
      <c r="C179" s="93"/>
      <c r="D179" s="16">
        <f t="shared" ref="D179:S179" si="46">IF(ISODD(HEX2DEC(D178)/2^(32-1)),(HEX2DEC(D178)-2^32),HEX2DEC(D178))*$Q$5/(32*2^31)</f>
        <v>-1.0334457328672057E-2</v>
      </c>
      <c r="E179" s="16">
        <f t="shared" si="46"/>
        <v>-1.0334422139671442E-2</v>
      </c>
      <c r="F179" s="16">
        <f t="shared" si="46"/>
        <v>-1.0334473270244358E-2</v>
      </c>
      <c r="G179" s="16">
        <f t="shared" si="46"/>
        <v>-1.0334637534556199E-2</v>
      </c>
      <c r="H179" s="16">
        <f t="shared" si="46"/>
        <v>-1.0334863802034045E-2</v>
      </c>
      <c r="I179" s="16">
        <f t="shared" si="46"/>
        <v>-1.0334612042733208E-2</v>
      </c>
      <c r="J179" s="16">
        <f t="shared" si="46"/>
        <v>-1.0334835518599313E-2</v>
      </c>
      <c r="K179" s="16">
        <f t="shared" si="46"/>
        <v>-1.0334636432604195E-2</v>
      </c>
      <c r="L179" s="16">
        <f t="shared" si="46"/>
        <v>-1.0334410312053283E-2</v>
      </c>
      <c r="M179" s="16">
        <f t="shared" si="46"/>
        <v>-1.033479893379283E-2</v>
      </c>
      <c r="N179" s="16">
        <f t="shared" si="46"/>
        <v>-1.0334773809287174E-2</v>
      </c>
      <c r="O179" s="16">
        <f t="shared" si="46"/>
        <v>-1.0334596101160904E-2</v>
      </c>
      <c r="P179" s="16">
        <f t="shared" si="46"/>
        <v>-1.0334864463205246E-2</v>
      </c>
      <c r="Q179" s="16">
        <f t="shared" si="46"/>
        <v>-1.0334992950808738E-2</v>
      </c>
      <c r="R179" s="16">
        <f t="shared" si="46"/>
        <v>-1.033523626181089E-2</v>
      </c>
      <c r="S179" s="10">
        <f t="shared" si="46"/>
        <v>-1.0334839191772655E-2</v>
      </c>
    </row>
    <row r="180" spans="2:19" ht="18.75" thickBot="1" x14ac:dyDescent="0.4">
      <c r="B180" s="92" t="s">
        <v>27</v>
      </c>
      <c r="C180" s="93"/>
      <c r="D180" s="90">
        <f>AVERAGE(D177:S177)</f>
        <v>1.0343872714209685E-2</v>
      </c>
      <c r="E180" s="90"/>
      <c r="F180" s="91" t="s">
        <v>65</v>
      </c>
      <c r="G180" s="91"/>
      <c r="H180" s="91"/>
      <c r="I180" s="90">
        <f>AVERAGE(D179:S179)</f>
        <v>-1.0334715630812908E-2</v>
      </c>
      <c r="J180" s="90"/>
      <c r="K180" s="91" t="s">
        <v>154</v>
      </c>
      <c r="L180" s="91"/>
      <c r="M180" s="91"/>
      <c r="N180" s="91"/>
      <c r="O180" s="57" t="s">
        <v>208</v>
      </c>
      <c r="P180" s="58"/>
      <c r="Q180" s="58">
        <f>(((D180-I180)/2)-$Q$15)*$Q$113</f>
        <v>1.0197401725417341E-2</v>
      </c>
      <c r="R180" s="58"/>
      <c r="S180" s="22" t="s">
        <v>1</v>
      </c>
    </row>
    <row r="181" spans="2:19" x14ac:dyDescent="0.25">
      <c r="B181" s="102" t="s">
        <v>28</v>
      </c>
      <c r="C181" s="103"/>
      <c r="D181" s="35" t="s">
        <v>904</v>
      </c>
      <c r="E181" s="35" t="s">
        <v>905</v>
      </c>
      <c r="F181" s="35" t="s">
        <v>906</v>
      </c>
      <c r="G181" s="35" t="s">
        <v>907</v>
      </c>
      <c r="H181" s="35" t="s">
        <v>908</v>
      </c>
      <c r="I181" s="35" t="s">
        <v>909</v>
      </c>
      <c r="J181" s="35" t="s">
        <v>910</v>
      </c>
      <c r="K181" s="35" t="s">
        <v>911</v>
      </c>
      <c r="L181" s="35" t="s">
        <v>912</v>
      </c>
      <c r="M181" s="35" t="s">
        <v>913</v>
      </c>
      <c r="N181" s="35" t="s">
        <v>914</v>
      </c>
      <c r="O181" s="35" t="s">
        <v>915</v>
      </c>
      <c r="P181" s="35" t="s">
        <v>916</v>
      </c>
      <c r="Q181" s="35" t="s">
        <v>917</v>
      </c>
      <c r="R181" s="35" t="s">
        <v>918</v>
      </c>
      <c r="S181" s="36" t="s">
        <v>919</v>
      </c>
    </row>
    <row r="182" spans="2:19" x14ac:dyDescent="0.25">
      <c r="B182" s="92" t="s">
        <v>124</v>
      </c>
      <c r="C182" s="93"/>
      <c r="D182" s="16">
        <f t="shared" ref="D182:S182" si="47">IF(ISODD(HEX2DEC(D181)/2^(32-1)),(HEX2DEC(D181)-2^32),HEX2DEC(D181))*$Q$5/(32*2^31)</f>
        <v>1.0404444577718315E-2</v>
      </c>
      <c r="E182" s="16">
        <f t="shared" si="47"/>
        <v>1.0404717200643733E-2</v>
      </c>
      <c r="F182" s="16">
        <f t="shared" si="47"/>
        <v>1.0404383235723508E-2</v>
      </c>
      <c r="G182" s="16">
        <f t="shared" si="47"/>
        <v>1.0404279946089142E-2</v>
      </c>
      <c r="H182" s="16">
        <f t="shared" si="47"/>
        <v>1.0404580485131956E-2</v>
      </c>
      <c r="I182" s="16">
        <f t="shared" si="47"/>
        <v>1.0404467131002633E-2</v>
      </c>
      <c r="J182" s="16">
        <f t="shared" si="47"/>
        <v>1.0404543679935072E-2</v>
      </c>
      <c r="K182" s="16">
        <f t="shared" si="47"/>
        <v>1.0404456111482607E-2</v>
      </c>
      <c r="L182" s="16">
        <f t="shared" si="47"/>
        <v>1.0404822253401304E-2</v>
      </c>
      <c r="M182" s="16">
        <f t="shared" si="47"/>
        <v>1.0404295814197977E-2</v>
      </c>
      <c r="N182" s="16">
        <f t="shared" si="47"/>
        <v>1.040424027581705E-2</v>
      </c>
      <c r="O182" s="16">
        <f t="shared" si="47"/>
        <v>1.0404402997396086E-2</v>
      </c>
      <c r="P182" s="16">
        <f t="shared" si="47"/>
        <v>1.0404707209612243E-2</v>
      </c>
      <c r="Q182" s="16">
        <f t="shared" si="47"/>
        <v>1.0404148593410443E-2</v>
      </c>
      <c r="R182" s="16">
        <f t="shared" si="47"/>
        <v>1.0404422465214797E-2</v>
      </c>
      <c r="S182" s="10">
        <f t="shared" si="47"/>
        <v>1.0404350397553833E-2</v>
      </c>
    </row>
    <row r="183" spans="2:19" x14ac:dyDescent="0.25">
      <c r="B183" s="23"/>
      <c r="C183" s="24" t="s">
        <v>66</v>
      </c>
      <c r="D183" s="37" t="s">
        <v>920</v>
      </c>
      <c r="E183" s="37" t="s">
        <v>921</v>
      </c>
      <c r="F183" s="37" t="s">
        <v>922</v>
      </c>
      <c r="G183" s="37" t="s">
        <v>923</v>
      </c>
      <c r="H183" s="37" t="s">
        <v>924</v>
      </c>
      <c r="I183" s="37" t="s">
        <v>925</v>
      </c>
      <c r="J183" s="37" t="s">
        <v>926</v>
      </c>
      <c r="K183" s="37" t="s">
        <v>927</v>
      </c>
      <c r="L183" s="37" t="s">
        <v>928</v>
      </c>
      <c r="M183" s="37" t="s">
        <v>929</v>
      </c>
      <c r="N183" s="37" t="s">
        <v>930</v>
      </c>
      <c r="O183" s="37" t="s">
        <v>931</v>
      </c>
      <c r="P183" s="37" t="s">
        <v>932</v>
      </c>
      <c r="Q183" s="37" t="s">
        <v>933</v>
      </c>
      <c r="R183" s="37" t="s">
        <v>934</v>
      </c>
      <c r="S183" s="38" t="s">
        <v>935</v>
      </c>
    </row>
    <row r="184" spans="2:19" ht="15.75" thickBot="1" x14ac:dyDescent="0.3">
      <c r="B184" s="92" t="s">
        <v>133</v>
      </c>
      <c r="C184" s="93"/>
      <c r="D184" s="16">
        <f t="shared" ref="D184:S184" si="48">IF(ISODD(HEX2DEC(D183)/2^(32-1)),(HEX2DEC(D183)-2^32),HEX2DEC(D183))*$Q$5/(32*2^31)</f>
        <v>-1.0392751397702451E-2</v>
      </c>
      <c r="E184" s="16">
        <f t="shared" si="48"/>
        <v>-1.0392789451778271E-2</v>
      </c>
      <c r="F184" s="16">
        <f t="shared" si="48"/>
        <v>-1.0393001687733952E-2</v>
      </c>
      <c r="G184" s="16">
        <f t="shared" si="48"/>
        <v>-1.0392659862222776E-2</v>
      </c>
      <c r="H184" s="16">
        <f t="shared" si="48"/>
        <v>-1.0392515800364316E-2</v>
      </c>
      <c r="I184" s="16">
        <f t="shared" si="48"/>
        <v>-1.0392986480796318E-2</v>
      </c>
      <c r="J184" s="16">
        <f t="shared" si="48"/>
        <v>-1.0392576187334053E-2</v>
      </c>
      <c r="K184" s="16">
        <f t="shared" si="48"/>
        <v>-1.0392772628644366E-2</v>
      </c>
      <c r="L184" s="16">
        <f t="shared" si="48"/>
        <v>-1.0392659494905442E-2</v>
      </c>
      <c r="M184" s="16">
        <f t="shared" si="48"/>
        <v>-1.0392995149485404E-2</v>
      </c>
      <c r="N184" s="16">
        <f t="shared" si="48"/>
        <v>-1.0392784235872126E-2</v>
      </c>
      <c r="O184" s="16">
        <f t="shared" si="48"/>
        <v>-1.0392948426720498E-2</v>
      </c>
      <c r="P184" s="16">
        <f t="shared" si="48"/>
        <v>-1.0392701222154604E-2</v>
      </c>
      <c r="Q184" s="16">
        <f t="shared" si="48"/>
        <v>-1.0393243456003301E-2</v>
      </c>
      <c r="R184" s="16">
        <f t="shared" si="48"/>
        <v>-1.0392885688919822E-2</v>
      </c>
      <c r="S184" s="10">
        <f t="shared" si="48"/>
        <v>-1.0392947839012763E-2</v>
      </c>
    </row>
    <row r="185" spans="2:19" ht="18.75" thickBot="1" x14ac:dyDescent="0.4">
      <c r="B185" s="104" t="s">
        <v>29</v>
      </c>
      <c r="C185" s="105"/>
      <c r="D185" s="106">
        <f>AVERAGE(D182:S182)</f>
        <v>1.040445389839567E-2</v>
      </c>
      <c r="E185" s="106"/>
      <c r="F185" s="107" t="s">
        <v>67</v>
      </c>
      <c r="G185" s="107"/>
      <c r="H185" s="107"/>
      <c r="I185" s="106">
        <f>AVERAGE(D184:S184)</f>
        <v>-1.0392826188103154E-2</v>
      </c>
      <c r="J185" s="106"/>
      <c r="K185" s="107" t="s">
        <v>154</v>
      </c>
      <c r="L185" s="107"/>
      <c r="M185" s="107"/>
      <c r="N185" s="107"/>
      <c r="O185" s="57" t="s">
        <v>209</v>
      </c>
      <c r="P185" s="58"/>
      <c r="Q185" s="58">
        <f>(((D185-I185)/2)-$Q$15)*$Q$113</f>
        <v>1.0256575225182512E-2</v>
      </c>
      <c r="R185" s="58"/>
      <c r="S185" s="22" t="s">
        <v>1</v>
      </c>
    </row>
    <row r="186" spans="2:19" ht="15.75" thickBot="1" x14ac:dyDescent="0.3"/>
    <row r="187" spans="2:19" ht="15.75" thickBot="1" x14ac:dyDescent="0.3">
      <c r="B187" s="99" t="s">
        <v>68</v>
      </c>
      <c r="C187" s="100"/>
      <c r="D187" s="100"/>
      <c r="E187" s="100"/>
      <c r="F187" s="100"/>
      <c r="G187" s="100"/>
      <c r="H187" s="100"/>
      <c r="I187" s="100"/>
      <c r="J187" s="100"/>
      <c r="K187" s="100"/>
      <c r="L187" s="100"/>
      <c r="M187" s="100"/>
      <c r="N187" s="100"/>
      <c r="O187" s="100"/>
      <c r="P187" s="100"/>
      <c r="Q187" s="100"/>
      <c r="R187" s="100"/>
      <c r="S187" s="101"/>
    </row>
    <row r="188" spans="2:19" ht="18.75" thickBot="1" x14ac:dyDescent="0.4">
      <c r="B188" s="94" t="s">
        <v>155</v>
      </c>
      <c r="C188" s="95"/>
      <c r="D188" s="41">
        <v>9.9576999999999999E-3</v>
      </c>
      <c r="E188" s="9" t="s">
        <v>1</v>
      </c>
      <c r="F188" s="95" t="s">
        <v>168</v>
      </c>
      <c r="G188" s="95"/>
      <c r="H188" s="39">
        <v>5.0788640000000003</v>
      </c>
      <c r="I188" s="9" t="s">
        <v>1</v>
      </c>
      <c r="J188" s="28" t="s">
        <v>74</v>
      </c>
      <c r="K188" s="95" t="s">
        <v>182</v>
      </c>
      <c r="L188" s="95"/>
      <c r="M188" s="18">
        <f t="shared" ref="M188:M201" si="49">D188*($Q$8/ABS(H188))</f>
        <v>9.9474518622471465E-3</v>
      </c>
      <c r="N188" s="9" t="s">
        <v>1</v>
      </c>
      <c r="O188" s="9"/>
      <c r="P188" s="9"/>
      <c r="Q188" s="96" t="s">
        <v>76</v>
      </c>
      <c r="R188" s="96"/>
      <c r="S188" s="19"/>
    </row>
    <row r="189" spans="2:19" ht="18.75" thickBot="1" x14ac:dyDescent="0.4">
      <c r="B189" s="97" t="s">
        <v>156</v>
      </c>
      <c r="C189" s="98"/>
      <c r="D189" s="42">
        <v>-9.9553899999999997E-3</v>
      </c>
      <c r="E189" s="11" t="s">
        <v>1</v>
      </c>
      <c r="F189" s="98" t="s">
        <v>169</v>
      </c>
      <c r="G189" s="98"/>
      <c r="H189" s="40">
        <v>-5.0798370000000004</v>
      </c>
      <c r="I189" s="11" t="s">
        <v>1</v>
      </c>
      <c r="J189" s="29" t="s">
        <v>75</v>
      </c>
      <c r="K189" s="98" t="s">
        <v>182</v>
      </c>
      <c r="L189" s="98"/>
      <c r="M189" s="12">
        <f t="shared" si="49"/>
        <v>-9.9432393309923112E-3</v>
      </c>
      <c r="N189" s="11" t="s">
        <v>1</v>
      </c>
      <c r="O189" s="57" t="s">
        <v>189</v>
      </c>
      <c r="P189" s="58"/>
      <c r="Q189" s="58">
        <f>(((M188-M189)/2)-$Q$21)*$Q$119</f>
        <v>9.7568749947546836E-3</v>
      </c>
      <c r="R189" s="58"/>
      <c r="S189" s="22" t="s">
        <v>1</v>
      </c>
    </row>
    <row r="190" spans="2:19" ht="18.75" thickBot="1" x14ac:dyDescent="0.4">
      <c r="B190" s="94" t="s">
        <v>157</v>
      </c>
      <c r="C190" s="95"/>
      <c r="D190" s="41">
        <v>1.0042229999999999E-2</v>
      </c>
      <c r="E190" s="9" t="s">
        <v>1</v>
      </c>
      <c r="F190" s="95" t="s">
        <v>170</v>
      </c>
      <c r="G190" s="95"/>
      <c r="H190" s="39">
        <v>5.0771350000000002</v>
      </c>
      <c r="I190" s="9" t="s">
        <v>1</v>
      </c>
      <c r="J190" s="28" t="s">
        <v>74</v>
      </c>
      <c r="K190" s="95" t="s">
        <v>183</v>
      </c>
      <c r="L190" s="95"/>
      <c r="M190" s="18">
        <f t="shared" si="49"/>
        <v>1.0035311192337804E-2</v>
      </c>
      <c r="N190" s="9" t="s">
        <v>1</v>
      </c>
      <c r="O190" s="9"/>
      <c r="P190" s="9"/>
      <c r="Q190" s="96" t="s">
        <v>76</v>
      </c>
      <c r="R190" s="96"/>
      <c r="S190" s="19"/>
    </row>
    <row r="191" spans="2:19" ht="18.75" thickBot="1" x14ac:dyDescent="0.4">
      <c r="B191" s="97" t="s">
        <v>158</v>
      </c>
      <c r="C191" s="98"/>
      <c r="D191" s="42">
        <v>-1.004364E-2</v>
      </c>
      <c r="E191" s="11" t="s">
        <v>1</v>
      </c>
      <c r="F191" s="98" t="s">
        <v>171</v>
      </c>
      <c r="G191" s="98"/>
      <c r="H191" s="40">
        <v>-5.0782210000000001</v>
      </c>
      <c r="I191" s="11" t="s">
        <v>1</v>
      </c>
      <c r="J191" s="29" t="s">
        <v>75</v>
      </c>
      <c r="K191" s="98" t="s">
        <v>183</v>
      </c>
      <c r="L191" s="98"/>
      <c r="M191" s="12">
        <f t="shared" si="49"/>
        <v>-1.0034573823919831E-2</v>
      </c>
      <c r="N191" s="11" t="s">
        <v>1</v>
      </c>
      <c r="O191" s="57" t="s">
        <v>190</v>
      </c>
      <c r="P191" s="58"/>
      <c r="Q191" s="58">
        <f>(((M190-M191)/2)-$Q$21)*$Q$119</f>
        <v>9.8457811132986201E-3</v>
      </c>
      <c r="R191" s="58"/>
      <c r="S191" s="22" t="s">
        <v>1</v>
      </c>
    </row>
    <row r="192" spans="2:19" ht="18.75" thickBot="1" x14ac:dyDescent="0.4">
      <c r="B192" s="94" t="s">
        <v>159</v>
      </c>
      <c r="C192" s="95"/>
      <c r="D192" s="41">
        <v>1.011477E-2</v>
      </c>
      <c r="E192" s="9" t="s">
        <v>1</v>
      </c>
      <c r="F192" s="95" t="s">
        <v>172</v>
      </c>
      <c r="G192" s="95"/>
      <c r="H192" s="39">
        <v>5.0756069999999998</v>
      </c>
      <c r="I192" s="9" t="s">
        <v>1</v>
      </c>
      <c r="J192" s="28" t="s">
        <v>74</v>
      </c>
      <c r="K192" s="95" t="s">
        <v>184</v>
      </c>
      <c r="L192" s="95"/>
      <c r="M192" s="18">
        <f t="shared" si="49"/>
        <v>1.0110844145043145E-2</v>
      </c>
      <c r="N192" s="9" t="s">
        <v>1</v>
      </c>
      <c r="O192" s="9"/>
      <c r="P192" s="9"/>
      <c r="Q192" s="96" t="s">
        <v>76</v>
      </c>
      <c r="R192" s="96"/>
      <c r="S192" s="19"/>
    </row>
    <row r="193" spans="2:19" ht="18.75" thickBot="1" x14ac:dyDescent="0.4">
      <c r="B193" s="97" t="s">
        <v>160</v>
      </c>
      <c r="C193" s="98"/>
      <c r="D193" s="42">
        <v>-1.011841E-2</v>
      </c>
      <c r="E193" s="11" t="s">
        <v>1</v>
      </c>
      <c r="F193" s="98" t="s">
        <v>173</v>
      </c>
      <c r="G193" s="98"/>
      <c r="H193" s="40">
        <v>-5.0767300000000004</v>
      </c>
      <c r="I193" s="11" t="s">
        <v>1</v>
      </c>
      <c r="J193" s="29" t="s">
        <v>75</v>
      </c>
      <c r="K193" s="98" t="s">
        <v>184</v>
      </c>
      <c r="L193" s="98"/>
      <c r="M193" s="12">
        <f t="shared" si="49"/>
        <v>-1.0112245354228016E-2</v>
      </c>
      <c r="N193" s="11" t="s">
        <v>1</v>
      </c>
      <c r="O193" s="57" t="s">
        <v>191</v>
      </c>
      <c r="P193" s="58"/>
      <c r="Q193" s="58">
        <f>(((M192-M193)/2)-$Q$21)*$Q$119</f>
        <v>9.9217927508587003E-3</v>
      </c>
      <c r="R193" s="58"/>
      <c r="S193" s="22" t="s">
        <v>1</v>
      </c>
    </row>
    <row r="194" spans="2:19" ht="18.75" thickBot="1" x14ac:dyDescent="0.4">
      <c r="B194" s="94" t="s">
        <v>161</v>
      </c>
      <c r="C194" s="95"/>
      <c r="D194" s="41">
        <v>1.0228589999999999E-2</v>
      </c>
      <c r="E194" s="9" t="s">
        <v>1</v>
      </c>
      <c r="F194" s="95" t="s">
        <v>174</v>
      </c>
      <c r="G194" s="95"/>
      <c r="H194" s="39">
        <v>5.0724099999999996</v>
      </c>
      <c r="I194" s="9" t="s">
        <v>1</v>
      </c>
      <c r="J194" s="28" t="s">
        <v>74</v>
      </c>
      <c r="K194" s="95" t="s">
        <v>185</v>
      </c>
      <c r="L194" s="95"/>
      <c r="M194" s="18">
        <f t="shared" si="49"/>
        <v>1.0231064263699109E-2</v>
      </c>
      <c r="N194" s="9" t="s">
        <v>1</v>
      </c>
      <c r="O194" s="9"/>
      <c r="P194" s="9"/>
      <c r="Q194" s="96" t="s">
        <v>76</v>
      </c>
      <c r="R194" s="96"/>
      <c r="S194" s="19"/>
    </row>
    <row r="195" spans="2:19" ht="18.75" thickBot="1" x14ac:dyDescent="0.4">
      <c r="B195" s="97" t="s">
        <v>162</v>
      </c>
      <c r="C195" s="98"/>
      <c r="D195" s="42">
        <v>-1.0238239999999999E-2</v>
      </c>
      <c r="E195" s="11" t="s">
        <v>1</v>
      </c>
      <c r="F195" s="98" t="s">
        <v>175</v>
      </c>
      <c r="G195" s="98"/>
      <c r="H195" s="40">
        <v>-5.0737129999999997</v>
      </c>
      <c r="I195" s="11" t="s">
        <v>1</v>
      </c>
      <c r="J195" s="29" t="s">
        <v>75</v>
      </c>
      <c r="K195" s="98" t="s">
        <v>185</v>
      </c>
      <c r="L195" s="98"/>
      <c r="M195" s="12">
        <f t="shared" si="49"/>
        <v>-1.0238086639681825E-2</v>
      </c>
      <c r="N195" s="11" t="s">
        <v>1</v>
      </c>
      <c r="O195" s="57" t="s">
        <v>192</v>
      </c>
      <c r="P195" s="58"/>
      <c r="Q195" s="58">
        <f>(((M194-M195)/2)-$Q$21)*$Q$119</f>
        <v>1.0043874885133227E-2</v>
      </c>
      <c r="R195" s="58"/>
      <c r="S195" s="22" t="s">
        <v>1</v>
      </c>
    </row>
    <row r="196" spans="2:19" ht="18.75" thickBot="1" x14ac:dyDescent="0.4">
      <c r="B196" s="94" t="s">
        <v>163</v>
      </c>
      <c r="C196" s="95"/>
      <c r="D196" s="41">
        <v>1.032576E-2</v>
      </c>
      <c r="E196" s="9" t="s">
        <v>1</v>
      </c>
      <c r="F196" s="95" t="s">
        <v>176</v>
      </c>
      <c r="G196" s="95"/>
      <c r="H196" s="39">
        <v>5.0686489999999997</v>
      </c>
      <c r="I196" s="9" t="s">
        <v>1</v>
      </c>
      <c r="J196" s="28" t="s">
        <v>74</v>
      </c>
      <c r="K196" s="95" t="s">
        <v>186</v>
      </c>
      <c r="L196" s="95"/>
      <c r="M196" s="18">
        <f t="shared" si="49"/>
        <v>1.033592146331695E-2</v>
      </c>
      <c r="N196" s="9" t="s">
        <v>1</v>
      </c>
      <c r="O196" s="9"/>
      <c r="P196" s="9"/>
      <c r="Q196" s="96" t="s">
        <v>76</v>
      </c>
      <c r="R196" s="96"/>
      <c r="S196" s="19"/>
    </row>
    <row r="197" spans="2:19" ht="18.75" thickBot="1" x14ac:dyDescent="0.4">
      <c r="B197" s="97" t="s">
        <v>164</v>
      </c>
      <c r="C197" s="98"/>
      <c r="D197" s="42">
        <v>-1.0343700000000001E-2</v>
      </c>
      <c r="E197" s="11" t="s">
        <v>1</v>
      </c>
      <c r="F197" s="98" t="s">
        <v>177</v>
      </c>
      <c r="G197" s="98"/>
      <c r="H197" s="40">
        <v>-5.0701099999999997</v>
      </c>
      <c r="I197" s="11" t="s">
        <v>1</v>
      </c>
      <c r="J197" s="29" t="s">
        <v>75</v>
      </c>
      <c r="K197" s="98" t="s">
        <v>186</v>
      </c>
      <c r="L197" s="98"/>
      <c r="M197" s="12">
        <f t="shared" si="49"/>
        <v>-1.0350895549978208E-2</v>
      </c>
      <c r="N197" s="11" t="s">
        <v>1</v>
      </c>
      <c r="O197" s="57" t="s">
        <v>193</v>
      </c>
      <c r="P197" s="58"/>
      <c r="Q197" s="58">
        <f>(((M196-M197)/2)-$Q$21)*$Q$119</f>
        <v>1.0151868836292294E-2</v>
      </c>
      <c r="R197" s="58"/>
      <c r="S197" s="22" t="s">
        <v>1</v>
      </c>
    </row>
    <row r="198" spans="2:19" ht="18.75" thickBot="1" x14ac:dyDescent="0.4">
      <c r="B198" s="94" t="s">
        <v>165</v>
      </c>
      <c r="C198" s="95"/>
      <c r="D198" s="41">
        <v>1.036582E-2</v>
      </c>
      <c r="E198" s="9" t="s">
        <v>1</v>
      </c>
      <c r="F198" s="95" t="s">
        <v>178</v>
      </c>
      <c r="G198" s="95"/>
      <c r="H198" s="39">
        <v>5.0668470000000001</v>
      </c>
      <c r="I198" s="9" t="s">
        <v>1</v>
      </c>
      <c r="J198" s="28" t="s">
        <v>74</v>
      </c>
      <c r="K198" s="95" t="s">
        <v>187</v>
      </c>
      <c r="L198" s="95"/>
      <c r="M198" s="18">
        <f t="shared" si="49"/>
        <v>1.0379711068311316E-2</v>
      </c>
      <c r="N198" s="9" t="s">
        <v>1</v>
      </c>
      <c r="O198" s="9"/>
      <c r="P198" s="9"/>
      <c r="Q198" s="96" t="s">
        <v>76</v>
      </c>
      <c r="R198" s="96"/>
      <c r="S198" s="19"/>
    </row>
    <row r="199" spans="2:19" ht="18.75" thickBot="1" x14ac:dyDescent="0.4">
      <c r="B199" s="97" t="s">
        <v>166</v>
      </c>
      <c r="C199" s="98"/>
      <c r="D199" s="42">
        <v>-1.03873E-2</v>
      </c>
      <c r="E199" s="11" t="s">
        <v>1</v>
      </c>
      <c r="F199" s="98" t="s">
        <v>179</v>
      </c>
      <c r="G199" s="98"/>
      <c r="H199" s="40">
        <v>-5.0683689999999997</v>
      </c>
      <c r="I199" s="11" t="s">
        <v>1</v>
      </c>
      <c r="J199" s="29" t="s">
        <v>75</v>
      </c>
      <c r="K199" s="98" t="s">
        <v>187</v>
      </c>
      <c r="L199" s="98"/>
      <c r="M199" s="12">
        <f t="shared" si="49"/>
        <v>-1.039809643104123E-2</v>
      </c>
      <c r="N199" s="11" t="s">
        <v>1</v>
      </c>
      <c r="O199" s="57" t="s">
        <v>194</v>
      </c>
      <c r="P199" s="58"/>
      <c r="Q199" s="58">
        <f>(((M198-M199)/2)-$Q$21)*$Q$119</f>
        <v>1.0197013310602483E-2</v>
      </c>
      <c r="R199" s="58"/>
      <c r="S199" s="22" t="s">
        <v>1</v>
      </c>
    </row>
    <row r="200" spans="2:19" ht="18.75" thickBot="1" x14ac:dyDescent="0.4">
      <c r="B200" s="94" t="s">
        <v>167</v>
      </c>
      <c r="C200" s="95"/>
      <c r="D200" s="41">
        <v>1.0417040000000001E-2</v>
      </c>
      <c r="E200" s="9" t="s">
        <v>1</v>
      </c>
      <c r="F200" s="95" t="s">
        <v>180</v>
      </c>
      <c r="G200" s="95"/>
      <c r="H200" s="39">
        <v>5.0643859999999998</v>
      </c>
      <c r="I200" s="9" t="s">
        <v>1</v>
      </c>
      <c r="J200" s="28" t="s">
        <v>74</v>
      </c>
      <c r="K200" s="95" t="s">
        <v>188</v>
      </c>
      <c r="L200" s="95"/>
      <c r="M200" s="18">
        <f t="shared" si="49"/>
        <v>1.0436068572671989E-2</v>
      </c>
      <c r="N200" s="9" t="s">
        <v>1</v>
      </c>
      <c r="O200" s="9"/>
      <c r="P200" s="9"/>
      <c r="Q200" s="96" t="s">
        <v>76</v>
      </c>
      <c r="R200" s="96"/>
      <c r="S200" s="19"/>
    </row>
    <row r="201" spans="2:19" ht="18.75" thickBot="1" x14ac:dyDescent="0.4">
      <c r="B201" s="97" t="s">
        <v>109</v>
      </c>
      <c r="C201" s="98"/>
      <c r="D201" s="42">
        <v>-1.0444409999999999E-2</v>
      </c>
      <c r="E201" s="11" t="s">
        <v>1</v>
      </c>
      <c r="F201" s="98" t="s">
        <v>181</v>
      </c>
      <c r="G201" s="98"/>
      <c r="H201" s="40">
        <v>-5.0660569999999998</v>
      </c>
      <c r="I201" s="11" t="s">
        <v>1</v>
      </c>
      <c r="J201" s="29" t="s">
        <v>75</v>
      </c>
      <c r="K201" s="98" t="s">
        <v>188</v>
      </c>
      <c r="L201" s="98"/>
      <c r="M201" s="12">
        <f t="shared" si="49"/>
        <v>-1.0460037267478435E-2</v>
      </c>
      <c r="N201" s="11" t="s">
        <v>1</v>
      </c>
      <c r="O201" s="57" t="s">
        <v>195</v>
      </c>
      <c r="P201" s="58"/>
      <c r="Q201" s="58">
        <f>(((M200-M201)/2)-$Q$21)*$Q$119</f>
        <v>1.0255706440384418E-2</v>
      </c>
      <c r="R201" s="58"/>
      <c r="S201" s="22" t="s">
        <v>1</v>
      </c>
    </row>
  </sheetData>
  <mergeCells count="444">
    <mergeCell ref="F62:H62"/>
    <mergeCell ref="I62:J62"/>
    <mergeCell ref="K62:N62"/>
    <mergeCell ref="O62:P62"/>
    <mergeCell ref="Q62:R62"/>
    <mergeCell ref="D62:E62"/>
    <mergeCell ref="B57:C57"/>
    <mergeCell ref="D57:E57"/>
    <mergeCell ref="B90:C90"/>
    <mergeCell ref="K90:L90"/>
    <mergeCell ref="Q90:R90"/>
    <mergeCell ref="B87:C87"/>
    <mergeCell ref="B84:C84"/>
    <mergeCell ref="B74:C74"/>
    <mergeCell ref="D77:E77"/>
    <mergeCell ref="F77:H77"/>
    <mergeCell ref="I77:J77"/>
    <mergeCell ref="K77:N77"/>
    <mergeCell ref="O77:P77"/>
    <mergeCell ref="Q77:R77"/>
    <mergeCell ref="B73:C73"/>
    <mergeCell ref="B72:C72"/>
    <mergeCell ref="B68:C68"/>
    <mergeCell ref="B69:C69"/>
    <mergeCell ref="K91:L91"/>
    <mergeCell ref="F90:G90"/>
    <mergeCell ref="F91:G91"/>
    <mergeCell ref="O91:P91"/>
    <mergeCell ref="I82:J82"/>
    <mergeCell ref="K82:N82"/>
    <mergeCell ref="O82:P82"/>
    <mergeCell ref="Q82:R82"/>
    <mergeCell ref="B76:C76"/>
    <mergeCell ref="F87:H87"/>
    <mergeCell ref="I87:J87"/>
    <mergeCell ref="K87:N87"/>
    <mergeCell ref="O87:P87"/>
    <mergeCell ref="Q87:R87"/>
    <mergeCell ref="B91:C91"/>
    <mergeCell ref="B77:C77"/>
    <mergeCell ref="B86:C86"/>
    <mergeCell ref="B81:C81"/>
    <mergeCell ref="B83:C83"/>
    <mergeCell ref="B78:C78"/>
    <mergeCell ref="B79:C79"/>
    <mergeCell ref="B82:C82"/>
    <mergeCell ref="D82:E82"/>
    <mergeCell ref="F82:H82"/>
    <mergeCell ref="B66:C66"/>
    <mergeCell ref="B67:C67"/>
    <mergeCell ref="B52:S52"/>
    <mergeCell ref="O50:P50"/>
    <mergeCell ref="Q50:R50"/>
    <mergeCell ref="O67:P67"/>
    <mergeCell ref="Q67:R67"/>
    <mergeCell ref="O72:P72"/>
    <mergeCell ref="Q72:R72"/>
    <mergeCell ref="B56:C56"/>
    <mergeCell ref="B62:C62"/>
    <mergeCell ref="B63:C63"/>
    <mergeCell ref="B64:C64"/>
    <mergeCell ref="B61:C61"/>
    <mergeCell ref="B54:C54"/>
    <mergeCell ref="B58:C58"/>
    <mergeCell ref="B53:C53"/>
    <mergeCell ref="B59:C59"/>
    <mergeCell ref="O57:P57"/>
    <mergeCell ref="Q57:R57"/>
    <mergeCell ref="F57:H57"/>
    <mergeCell ref="I57:J57"/>
    <mergeCell ref="K57:N57"/>
    <mergeCell ref="D67:E67"/>
    <mergeCell ref="D38:E38"/>
    <mergeCell ref="Q32:R32"/>
    <mergeCell ref="O32:P32"/>
    <mergeCell ref="O35:P35"/>
    <mergeCell ref="Q35:R35"/>
    <mergeCell ref="G35:I35"/>
    <mergeCell ref="B48:C48"/>
    <mergeCell ref="B49:C49"/>
    <mergeCell ref="B50:C50"/>
    <mergeCell ref="D50:E50"/>
    <mergeCell ref="O44:P44"/>
    <mergeCell ref="Q44:R44"/>
    <mergeCell ref="B45:C45"/>
    <mergeCell ref="B46:C46"/>
    <mergeCell ref="B47:C47"/>
    <mergeCell ref="D47:E47"/>
    <mergeCell ref="O47:P47"/>
    <mergeCell ref="Q47:R47"/>
    <mergeCell ref="B44:C44"/>
    <mergeCell ref="D44:E44"/>
    <mergeCell ref="G47:I47"/>
    <mergeCell ref="J47:K47"/>
    <mergeCell ref="G50:I50"/>
    <mergeCell ref="J50:K50"/>
    <mergeCell ref="G44:I44"/>
    <mergeCell ref="J44:K44"/>
    <mergeCell ref="B39:C39"/>
    <mergeCell ref="B40:C40"/>
    <mergeCell ref="B41:C41"/>
    <mergeCell ref="D41:E41"/>
    <mergeCell ref="B2:S3"/>
    <mergeCell ref="B26:S27"/>
    <mergeCell ref="B29:S29"/>
    <mergeCell ref="M22:N22"/>
    <mergeCell ref="K22:L22"/>
    <mergeCell ref="K23:L23"/>
    <mergeCell ref="B42:C42"/>
    <mergeCell ref="B43:C43"/>
    <mergeCell ref="O38:P38"/>
    <mergeCell ref="Q38:R38"/>
    <mergeCell ref="B8:N8"/>
    <mergeCell ref="O8:P8"/>
    <mergeCell ref="Q8:R8"/>
    <mergeCell ref="B9:C9"/>
    <mergeCell ref="G22:H22"/>
    <mergeCell ref="G23:H23"/>
    <mergeCell ref="B37:C37"/>
    <mergeCell ref="B38:C38"/>
    <mergeCell ref="O41:P41"/>
    <mergeCell ref="Q41:R41"/>
    <mergeCell ref="G41:I41"/>
    <mergeCell ref="B6:C6"/>
    <mergeCell ref="M23:N23"/>
    <mergeCell ref="Q22:R22"/>
    <mergeCell ref="B16:C16"/>
    <mergeCell ref="B22:C22"/>
    <mergeCell ref="B23:C23"/>
    <mergeCell ref="B30:C30"/>
    <mergeCell ref="B31:C31"/>
    <mergeCell ref="B32:C32"/>
    <mergeCell ref="D32:E32"/>
    <mergeCell ref="G32:I32"/>
    <mergeCell ref="J32:K32"/>
    <mergeCell ref="B36:C36"/>
    <mergeCell ref="B33:C33"/>
    <mergeCell ref="B34:C34"/>
    <mergeCell ref="B35:C35"/>
    <mergeCell ref="D35:E35"/>
    <mergeCell ref="J35:K35"/>
    <mergeCell ref="G38:I38"/>
    <mergeCell ref="J38:K38"/>
    <mergeCell ref="J41:K41"/>
    <mergeCell ref="Q5:R5"/>
    <mergeCell ref="O5:P5"/>
    <mergeCell ref="B5:N5"/>
    <mergeCell ref="B11:N11"/>
    <mergeCell ref="B15:N15"/>
    <mergeCell ref="B21:N21"/>
    <mergeCell ref="O21:P21"/>
    <mergeCell ref="B12:C12"/>
    <mergeCell ref="B13:C13"/>
    <mergeCell ref="O11:P11"/>
    <mergeCell ref="Q11:R11"/>
    <mergeCell ref="B18:C18"/>
    <mergeCell ref="O15:P15"/>
    <mergeCell ref="Q15:R15"/>
    <mergeCell ref="Q21:R21"/>
    <mergeCell ref="B17:C17"/>
    <mergeCell ref="B19:C19"/>
    <mergeCell ref="K96:L96"/>
    <mergeCell ref="B89:S89"/>
    <mergeCell ref="B92:C92"/>
    <mergeCell ref="F92:G92"/>
    <mergeCell ref="K92:L92"/>
    <mergeCell ref="Q92:R92"/>
    <mergeCell ref="B93:C93"/>
    <mergeCell ref="F93:G93"/>
    <mergeCell ref="K93:L93"/>
    <mergeCell ref="O93:P93"/>
    <mergeCell ref="Q93:R93"/>
    <mergeCell ref="B94:C94"/>
    <mergeCell ref="K94:L94"/>
    <mergeCell ref="Q94:R94"/>
    <mergeCell ref="Q96:R96"/>
    <mergeCell ref="F94:G94"/>
    <mergeCell ref="F95:G95"/>
    <mergeCell ref="Q91:R91"/>
    <mergeCell ref="B95:C95"/>
    <mergeCell ref="O95:P95"/>
    <mergeCell ref="Q95:R95"/>
    <mergeCell ref="K95:L95"/>
    <mergeCell ref="B96:C96"/>
    <mergeCell ref="F96:G96"/>
    <mergeCell ref="F67:H67"/>
    <mergeCell ref="I67:J67"/>
    <mergeCell ref="K67:N67"/>
    <mergeCell ref="B71:C71"/>
    <mergeCell ref="D72:E72"/>
    <mergeCell ref="F72:H72"/>
    <mergeCell ref="I72:J72"/>
    <mergeCell ref="K72:N72"/>
    <mergeCell ref="D87:E87"/>
    <mergeCell ref="B97:C97"/>
    <mergeCell ref="F97:G97"/>
    <mergeCell ref="K97:L97"/>
    <mergeCell ref="O97:P97"/>
    <mergeCell ref="Q97:R97"/>
    <mergeCell ref="B98:C98"/>
    <mergeCell ref="F98:G98"/>
    <mergeCell ref="K98:L98"/>
    <mergeCell ref="Q98:R98"/>
    <mergeCell ref="B99:C99"/>
    <mergeCell ref="F99:G99"/>
    <mergeCell ref="K99:L99"/>
    <mergeCell ref="O99:P99"/>
    <mergeCell ref="Q99:R99"/>
    <mergeCell ref="B100:C100"/>
    <mergeCell ref="F100:G100"/>
    <mergeCell ref="K100:L100"/>
    <mergeCell ref="Q100:R100"/>
    <mergeCell ref="B101:C101"/>
    <mergeCell ref="F101:G101"/>
    <mergeCell ref="K101:L101"/>
    <mergeCell ref="O101:P101"/>
    <mergeCell ref="Q101:R101"/>
    <mergeCell ref="B102:C102"/>
    <mergeCell ref="F102:G102"/>
    <mergeCell ref="K102:L102"/>
    <mergeCell ref="Q102:R102"/>
    <mergeCell ref="B110:C110"/>
    <mergeCell ref="B109:N109"/>
    <mergeCell ref="O109:P109"/>
    <mergeCell ref="Q109:R109"/>
    <mergeCell ref="B106:S107"/>
    <mergeCell ref="B103:C103"/>
    <mergeCell ref="F103:G103"/>
    <mergeCell ref="K103:L103"/>
    <mergeCell ref="O103:P103"/>
    <mergeCell ref="Q103:R103"/>
    <mergeCell ref="B116:C116"/>
    <mergeCell ref="B117:C117"/>
    <mergeCell ref="B119:N119"/>
    <mergeCell ref="B111:C111"/>
    <mergeCell ref="B113:N113"/>
    <mergeCell ref="O113:P113"/>
    <mergeCell ref="Q113:R113"/>
    <mergeCell ref="B114:C114"/>
    <mergeCell ref="B115:C115"/>
    <mergeCell ref="O119:P119"/>
    <mergeCell ref="Q119:R119"/>
    <mergeCell ref="B120:C120"/>
    <mergeCell ref="G120:H120"/>
    <mergeCell ref="K120:L120"/>
    <mergeCell ref="M120:N120"/>
    <mergeCell ref="Q120:R120"/>
    <mergeCell ref="B121:C121"/>
    <mergeCell ref="G121:H121"/>
    <mergeCell ref="K121:L121"/>
    <mergeCell ref="M121:N121"/>
    <mergeCell ref="B131:C131"/>
    <mergeCell ref="B132:C132"/>
    <mergeCell ref="B133:C133"/>
    <mergeCell ref="D133:E133"/>
    <mergeCell ref="O133:P133"/>
    <mergeCell ref="Q133:R133"/>
    <mergeCell ref="B134:C134"/>
    <mergeCell ref="B124:S125"/>
    <mergeCell ref="B127:S127"/>
    <mergeCell ref="B128:C128"/>
    <mergeCell ref="B129:C129"/>
    <mergeCell ref="B130:C130"/>
    <mergeCell ref="D130:E130"/>
    <mergeCell ref="O130:P130"/>
    <mergeCell ref="Q130:R130"/>
    <mergeCell ref="L130:M130"/>
    <mergeCell ref="G130:K130"/>
    <mergeCell ref="G133:K133"/>
    <mergeCell ref="L133:M133"/>
    <mergeCell ref="B135:C135"/>
    <mergeCell ref="B136:C136"/>
    <mergeCell ref="D136:E136"/>
    <mergeCell ref="O136:P136"/>
    <mergeCell ref="Q136:R136"/>
    <mergeCell ref="B137:C137"/>
    <mergeCell ref="B138:C138"/>
    <mergeCell ref="G136:K136"/>
    <mergeCell ref="L136:M136"/>
    <mergeCell ref="B139:C139"/>
    <mergeCell ref="D139:E139"/>
    <mergeCell ref="O139:P139"/>
    <mergeCell ref="Q139:R139"/>
    <mergeCell ref="B140:C140"/>
    <mergeCell ref="B141:C141"/>
    <mergeCell ref="B142:C142"/>
    <mergeCell ref="D142:E142"/>
    <mergeCell ref="O142:P142"/>
    <mergeCell ref="Q142:R142"/>
    <mergeCell ref="G139:K139"/>
    <mergeCell ref="L139:M139"/>
    <mergeCell ref="G142:K142"/>
    <mergeCell ref="L142:M142"/>
    <mergeCell ref="Q148:R148"/>
    <mergeCell ref="B150:S150"/>
    <mergeCell ref="B151:C151"/>
    <mergeCell ref="G148:K148"/>
    <mergeCell ref="L148:M148"/>
    <mergeCell ref="B143:C143"/>
    <mergeCell ref="B144:C144"/>
    <mergeCell ref="B145:C145"/>
    <mergeCell ref="D145:E145"/>
    <mergeCell ref="O145:P145"/>
    <mergeCell ref="Q145:R145"/>
    <mergeCell ref="B146:C146"/>
    <mergeCell ref="G145:K145"/>
    <mergeCell ref="L145:M145"/>
    <mergeCell ref="B161:C161"/>
    <mergeCell ref="B154:C154"/>
    <mergeCell ref="B155:C155"/>
    <mergeCell ref="D155:E155"/>
    <mergeCell ref="B156:C156"/>
    <mergeCell ref="B147:C147"/>
    <mergeCell ref="B148:C148"/>
    <mergeCell ref="D148:E148"/>
    <mergeCell ref="O148:P148"/>
    <mergeCell ref="B152:C152"/>
    <mergeCell ref="F155:H155"/>
    <mergeCell ref="I155:J155"/>
    <mergeCell ref="K155:N155"/>
    <mergeCell ref="O155:P155"/>
    <mergeCell ref="Q170:R170"/>
    <mergeCell ref="B167:C167"/>
    <mergeCell ref="B162:C162"/>
    <mergeCell ref="B165:C165"/>
    <mergeCell ref="B166:C166"/>
    <mergeCell ref="B164:C164"/>
    <mergeCell ref="D165:E165"/>
    <mergeCell ref="F165:H165"/>
    <mergeCell ref="I165:J165"/>
    <mergeCell ref="K165:N165"/>
    <mergeCell ref="O165:P165"/>
    <mergeCell ref="Q165:R165"/>
    <mergeCell ref="B169:C169"/>
    <mergeCell ref="B171:C171"/>
    <mergeCell ref="B172:C172"/>
    <mergeCell ref="B170:C170"/>
    <mergeCell ref="D170:E170"/>
    <mergeCell ref="F170:H170"/>
    <mergeCell ref="I170:J170"/>
    <mergeCell ref="K170:N170"/>
    <mergeCell ref="O170:P170"/>
    <mergeCell ref="B174:C174"/>
    <mergeCell ref="B175:C175"/>
    <mergeCell ref="B177:C177"/>
    <mergeCell ref="D175:E175"/>
    <mergeCell ref="F175:H175"/>
    <mergeCell ref="I175:J175"/>
    <mergeCell ref="K175:N175"/>
    <mergeCell ref="O175:P175"/>
    <mergeCell ref="Q175:R175"/>
    <mergeCell ref="B176:C176"/>
    <mergeCell ref="Q185:R185"/>
    <mergeCell ref="B179:C179"/>
    <mergeCell ref="B180:C180"/>
    <mergeCell ref="D180:E180"/>
    <mergeCell ref="O180:P180"/>
    <mergeCell ref="Q180:R180"/>
    <mergeCell ref="F180:H180"/>
    <mergeCell ref="I180:J180"/>
    <mergeCell ref="K180:N180"/>
    <mergeCell ref="B181:C181"/>
    <mergeCell ref="B184:C184"/>
    <mergeCell ref="B185:C185"/>
    <mergeCell ref="D185:E185"/>
    <mergeCell ref="B182:C182"/>
    <mergeCell ref="F185:H185"/>
    <mergeCell ref="I185:J185"/>
    <mergeCell ref="K185:N185"/>
    <mergeCell ref="O185:P185"/>
    <mergeCell ref="B187:S187"/>
    <mergeCell ref="B188:C188"/>
    <mergeCell ref="F188:G188"/>
    <mergeCell ref="K188:L188"/>
    <mergeCell ref="Q188:R188"/>
    <mergeCell ref="B189:C189"/>
    <mergeCell ref="F189:G189"/>
    <mergeCell ref="K189:L189"/>
    <mergeCell ref="O189:P189"/>
    <mergeCell ref="Q189:R189"/>
    <mergeCell ref="B190:C190"/>
    <mergeCell ref="F190:G190"/>
    <mergeCell ref="K190:L190"/>
    <mergeCell ref="Q190:R190"/>
    <mergeCell ref="B191:C191"/>
    <mergeCell ref="F191:G191"/>
    <mergeCell ref="K191:L191"/>
    <mergeCell ref="O191:P191"/>
    <mergeCell ref="Q191:R191"/>
    <mergeCell ref="K195:L195"/>
    <mergeCell ref="O195:P195"/>
    <mergeCell ref="Q195:R195"/>
    <mergeCell ref="B192:C192"/>
    <mergeCell ref="F192:G192"/>
    <mergeCell ref="K192:L192"/>
    <mergeCell ref="Q192:R192"/>
    <mergeCell ref="B193:C193"/>
    <mergeCell ref="F193:G193"/>
    <mergeCell ref="K193:L193"/>
    <mergeCell ref="O193:P193"/>
    <mergeCell ref="Q193:R193"/>
    <mergeCell ref="B194:C194"/>
    <mergeCell ref="F194:G194"/>
    <mergeCell ref="K194:L194"/>
    <mergeCell ref="Q194:R194"/>
    <mergeCell ref="B195:C195"/>
    <mergeCell ref="F195:G195"/>
    <mergeCell ref="B201:C201"/>
    <mergeCell ref="F201:G201"/>
    <mergeCell ref="K201:L201"/>
    <mergeCell ref="O201:P201"/>
    <mergeCell ref="Q201:R201"/>
    <mergeCell ref="B198:C198"/>
    <mergeCell ref="F198:G198"/>
    <mergeCell ref="K198:L198"/>
    <mergeCell ref="Q198:R198"/>
    <mergeCell ref="B199:C199"/>
    <mergeCell ref="F199:G199"/>
    <mergeCell ref="K199:L199"/>
    <mergeCell ref="O199:P199"/>
    <mergeCell ref="Q199:R199"/>
    <mergeCell ref="B200:C200"/>
    <mergeCell ref="F200:G200"/>
    <mergeCell ref="K200:L200"/>
    <mergeCell ref="Q200:R200"/>
    <mergeCell ref="B196:C196"/>
    <mergeCell ref="F196:G196"/>
    <mergeCell ref="K196:L196"/>
    <mergeCell ref="Q196:R196"/>
    <mergeCell ref="B197:C197"/>
    <mergeCell ref="F197:G197"/>
    <mergeCell ref="K197:L197"/>
    <mergeCell ref="O197:P197"/>
    <mergeCell ref="Q197:R197"/>
    <mergeCell ref="Q155:R155"/>
    <mergeCell ref="D160:E160"/>
    <mergeCell ref="F160:H160"/>
    <mergeCell ref="I160:J160"/>
    <mergeCell ref="K160:N160"/>
    <mergeCell ref="O160:P160"/>
    <mergeCell ref="Q160:R160"/>
    <mergeCell ref="B157:C157"/>
    <mergeCell ref="B159:C159"/>
    <mergeCell ref="B160:C16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of Results</vt:lpstr>
      <vt:lpstr>TIPD188 Data</vt:lpstr>
    </vt:vector>
  </TitlesOfParts>
  <Company>Texas Instruments Incorporated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Christopher</dc:creator>
  <cp:lastModifiedBy>Hall, Christopher</cp:lastModifiedBy>
  <dcterms:created xsi:type="dcterms:W3CDTF">2015-06-05T02:31:18Z</dcterms:created>
  <dcterms:modified xsi:type="dcterms:W3CDTF">2015-07-16T17:00:25Z</dcterms:modified>
</cp:coreProperties>
</file>