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50" yWindow="1155" windowWidth="20175" windowHeight="8430"/>
  </bookViews>
  <sheets>
    <sheet name="Sheet" sheetId="1" r:id="rId1"/>
  </sheets>
  <definedNames>
    <definedName name="_xlnm.Print_Area" localSheetId="0">Sheet!$A$1:$I$376</definedName>
  </definedNames>
  <calcPr calcId="145621"/>
</workbook>
</file>

<file path=xl/calcChain.xml><?xml version="1.0" encoding="utf-8"?>
<calcChain xmlns="http://schemas.openxmlformats.org/spreadsheetml/2006/main">
  <c r="G161" i="1" l="1"/>
  <c r="G162" i="1"/>
  <c r="I162" i="1" s="1"/>
  <c r="G163" i="1"/>
  <c r="I163" i="1" s="1"/>
  <c r="G164" i="1"/>
  <c r="G165" i="1"/>
  <c r="I165" i="1" s="1"/>
  <c r="G166" i="1"/>
  <c r="I166" i="1" s="1"/>
  <c r="G167" i="1"/>
  <c r="I171" i="1"/>
  <c r="I161" i="1"/>
  <c r="I105" i="1"/>
  <c r="I62" i="1"/>
  <c r="I184" i="1"/>
  <c r="I170" i="1"/>
  <c r="I373" i="1"/>
  <c r="I370" i="1"/>
  <c r="G370" i="1"/>
  <c r="G369" i="1"/>
  <c r="I369" i="1" s="1"/>
  <c r="F369" i="1"/>
  <c r="E369" i="1"/>
  <c r="I368" i="1"/>
  <c r="G368" i="1"/>
  <c r="I367" i="1"/>
  <c r="G367" i="1"/>
  <c r="F367" i="1"/>
  <c r="E367" i="1"/>
  <c r="G366" i="1"/>
  <c r="I366" i="1" s="1"/>
  <c r="I365" i="1"/>
  <c r="G365" i="1"/>
  <c r="F365" i="1"/>
  <c r="E365" i="1"/>
  <c r="G364" i="1"/>
  <c r="I364" i="1" s="1"/>
  <c r="G363" i="1"/>
  <c r="I363" i="1" s="1"/>
  <c r="F363" i="1"/>
  <c r="E363" i="1"/>
  <c r="I362" i="1"/>
  <c r="G362" i="1"/>
  <c r="G361" i="1"/>
  <c r="I361" i="1" s="1"/>
  <c r="F361" i="1"/>
  <c r="E361" i="1"/>
  <c r="I360" i="1"/>
  <c r="G360" i="1"/>
  <c r="I359" i="1"/>
  <c r="G359" i="1"/>
  <c r="F359" i="1"/>
  <c r="E359" i="1"/>
  <c r="G358" i="1"/>
  <c r="I358" i="1" s="1"/>
  <c r="I357" i="1"/>
  <c r="G357" i="1"/>
  <c r="F357" i="1"/>
  <c r="E357" i="1"/>
  <c r="G356" i="1"/>
  <c r="I356" i="1" s="1"/>
  <c r="G355" i="1"/>
  <c r="I355" i="1" s="1"/>
  <c r="F355" i="1"/>
  <c r="E355" i="1"/>
  <c r="I354" i="1"/>
  <c r="G354" i="1"/>
  <c r="G353" i="1"/>
  <c r="I353" i="1" s="1"/>
  <c r="F353" i="1"/>
  <c r="E353" i="1"/>
  <c r="I352" i="1"/>
  <c r="G352" i="1"/>
  <c r="I351" i="1"/>
  <c r="G351" i="1"/>
  <c r="F351" i="1"/>
  <c r="E351" i="1"/>
  <c r="G350" i="1"/>
  <c r="I350" i="1" s="1"/>
  <c r="I349" i="1"/>
  <c r="G349" i="1"/>
  <c r="F349" i="1"/>
  <c r="E349" i="1"/>
  <c r="G348" i="1"/>
  <c r="I348" i="1" s="1"/>
  <c r="G347" i="1"/>
  <c r="I347" i="1" s="1"/>
  <c r="F347" i="1"/>
  <c r="E347" i="1"/>
  <c r="I346" i="1"/>
  <c r="G346" i="1"/>
  <c r="G345" i="1"/>
  <c r="I345" i="1" s="1"/>
  <c r="F345" i="1"/>
  <c r="E345" i="1"/>
  <c r="I344" i="1"/>
  <c r="G344" i="1"/>
  <c r="I343" i="1"/>
  <c r="G343" i="1"/>
  <c r="F343" i="1"/>
  <c r="E343" i="1"/>
  <c r="G342" i="1"/>
  <c r="I342" i="1" s="1"/>
  <c r="I341" i="1"/>
  <c r="G341" i="1"/>
  <c r="F341" i="1"/>
  <c r="E341" i="1"/>
  <c r="G340" i="1"/>
  <c r="I340" i="1" s="1"/>
  <c r="G339" i="1"/>
  <c r="I339" i="1" s="1"/>
  <c r="F339" i="1"/>
  <c r="E339" i="1"/>
  <c r="I338" i="1"/>
  <c r="G338" i="1"/>
  <c r="G337" i="1"/>
  <c r="I337" i="1" s="1"/>
  <c r="F337" i="1"/>
  <c r="E337" i="1"/>
  <c r="I336" i="1"/>
  <c r="G336" i="1"/>
  <c r="I335" i="1"/>
  <c r="G335" i="1"/>
  <c r="F335" i="1"/>
  <c r="E335" i="1"/>
  <c r="G334" i="1"/>
  <c r="I334" i="1" s="1"/>
  <c r="I333" i="1"/>
  <c r="G333" i="1"/>
  <c r="F333" i="1"/>
  <c r="E333" i="1"/>
  <c r="G332" i="1"/>
  <c r="I332" i="1" s="1"/>
  <c r="G331" i="1"/>
  <c r="I331" i="1" s="1"/>
  <c r="F331" i="1"/>
  <c r="E331" i="1"/>
  <c r="I330" i="1"/>
  <c r="G329" i="1"/>
  <c r="I329" i="1" s="1"/>
  <c r="F329" i="1"/>
  <c r="E329" i="1"/>
  <c r="G328" i="1"/>
  <c r="I328" i="1" s="1"/>
  <c r="G327" i="1"/>
  <c r="I327" i="1" s="1"/>
  <c r="F327" i="1"/>
  <c r="E327" i="1"/>
  <c r="I326" i="1"/>
  <c r="G325" i="1"/>
  <c r="G324" i="1"/>
  <c r="G323" i="1"/>
  <c r="G321" i="1"/>
  <c r="G320" i="1"/>
  <c r="G319" i="1"/>
  <c r="G318" i="1"/>
  <c r="G317" i="1"/>
  <c r="G313" i="1"/>
  <c r="I313" i="1" s="1"/>
  <c r="F313" i="1"/>
  <c r="E313" i="1"/>
  <c r="G312" i="1"/>
  <c r="I312" i="1" s="1"/>
  <c r="F312" i="1"/>
  <c r="E312" i="1"/>
  <c r="G311" i="1"/>
  <c r="G310" i="1"/>
  <c r="G309" i="1"/>
  <c r="G308" i="1"/>
  <c r="G307" i="1"/>
  <c r="I307" i="1" s="1"/>
  <c r="F307" i="1"/>
  <c r="E307" i="1"/>
  <c r="G306" i="1"/>
  <c r="I306" i="1" s="1"/>
  <c r="F306" i="1"/>
  <c r="E306" i="1"/>
  <c r="G305" i="1"/>
  <c r="I305" i="1" s="1"/>
  <c r="G304" i="1"/>
  <c r="G303" i="1"/>
  <c r="G302" i="1"/>
  <c r="I302" i="1" s="1"/>
  <c r="F302" i="1"/>
  <c r="E302" i="1"/>
  <c r="G301" i="1"/>
  <c r="I301" i="1" s="1"/>
  <c r="F301" i="1"/>
  <c r="E301" i="1"/>
  <c r="G300" i="1"/>
  <c r="G299" i="1"/>
  <c r="G298" i="1"/>
  <c r="G297" i="1"/>
  <c r="I297" i="1" s="1"/>
  <c r="F297" i="1"/>
  <c r="E297" i="1"/>
  <c r="I296" i="1"/>
  <c r="G296" i="1"/>
  <c r="F296" i="1"/>
  <c r="E296" i="1"/>
  <c r="G295" i="1"/>
  <c r="G294" i="1"/>
  <c r="G293" i="1"/>
  <c r="G292" i="1"/>
  <c r="I291" i="1"/>
  <c r="G291" i="1"/>
  <c r="F291" i="1"/>
  <c r="E291" i="1"/>
  <c r="G290" i="1"/>
  <c r="I290" i="1" s="1"/>
  <c r="F290" i="1"/>
  <c r="E290" i="1"/>
  <c r="G289" i="1"/>
  <c r="G288" i="1"/>
  <c r="G287" i="1"/>
  <c r="I281" i="1"/>
  <c r="G281" i="1"/>
  <c r="F281" i="1"/>
  <c r="E281" i="1"/>
  <c r="G280" i="1"/>
  <c r="I280" i="1" s="1"/>
  <c r="F280" i="1"/>
  <c r="E280" i="1"/>
  <c r="I279" i="1"/>
  <c r="G279" i="1"/>
  <c r="F279" i="1"/>
  <c r="E279" i="1"/>
  <c r="G278" i="1"/>
  <c r="I278" i="1" s="1"/>
  <c r="F278" i="1"/>
  <c r="E278" i="1"/>
  <c r="I277" i="1"/>
  <c r="G277" i="1"/>
  <c r="F277" i="1"/>
  <c r="E277" i="1"/>
  <c r="G276" i="1"/>
  <c r="I276" i="1" s="1"/>
  <c r="F276" i="1"/>
  <c r="E276" i="1"/>
  <c r="I275" i="1"/>
  <c r="G275" i="1"/>
  <c r="F275" i="1"/>
  <c r="E275" i="1"/>
  <c r="G274" i="1"/>
  <c r="I274" i="1" s="1"/>
  <c r="F274" i="1"/>
  <c r="E274" i="1"/>
  <c r="I273" i="1"/>
  <c r="G273" i="1"/>
  <c r="F273" i="1"/>
  <c r="E273" i="1"/>
  <c r="G272" i="1"/>
  <c r="I272" i="1" s="1"/>
  <c r="F272" i="1"/>
  <c r="E272" i="1"/>
  <c r="I271" i="1"/>
  <c r="G271" i="1"/>
  <c r="F271" i="1"/>
  <c r="E271" i="1"/>
  <c r="G270" i="1"/>
  <c r="I270" i="1" s="1"/>
  <c r="F270" i="1"/>
  <c r="E270" i="1"/>
  <c r="I269" i="1"/>
  <c r="G269" i="1"/>
  <c r="F269" i="1"/>
  <c r="E269" i="1"/>
  <c r="G268" i="1"/>
  <c r="I268" i="1" s="1"/>
  <c r="F268" i="1"/>
  <c r="E268" i="1"/>
  <c r="I267" i="1"/>
  <c r="G267" i="1"/>
  <c r="F267" i="1"/>
  <c r="E267" i="1"/>
  <c r="G266" i="1"/>
  <c r="I266" i="1" s="1"/>
  <c r="F266" i="1"/>
  <c r="E266" i="1"/>
  <c r="I265" i="1"/>
  <c r="G265" i="1"/>
  <c r="F265" i="1"/>
  <c r="E265" i="1"/>
  <c r="G264" i="1"/>
  <c r="I264" i="1" s="1"/>
  <c r="F264" i="1"/>
  <c r="E264" i="1"/>
  <c r="I263" i="1"/>
  <c r="G263" i="1"/>
  <c r="F263" i="1"/>
  <c r="E263" i="1"/>
  <c r="G262" i="1"/>
  <c r="I262" i="1" s="1"/>
  <c r="F262" i="1"/>
  <c r="E262" i="1"/>
  <c r="I261" i="1"/>
  <c r="G261" i="1"/>
  <c r="F261" i="1"/>
  <c r="E261" i="1"/>
  <c r="G260" i="1"/>
  <c r="I260" i="1" s="1"/>
  <c r="F260" i="1"/>
  <c r="E260" i="1"/>
  <c r="I259" i="1"/>
  <c r="G259" i="1"/>
  <c r="F259" i="1"/>
  <c r="E259" i="1"/>
  <c r="G258" i="1"/>
  <c r="I258" i="1" s="1"/>
  <c r="F258" i="1"/>
  <c r="E258" i="1"/>
  <c r="I257" i="1"/>
  <c r="G257" i="1"/>
  <c r="F257" i="1"/>
  <c r="E257" i="1"/>
  <c r="G256" i="1"/>
  <c r="I256" i="1" s="1"/>
  <c r="F256" i="1"/>
  <c r="E256" i="1"/>
  <c r="I255" i="1"/>
  <c r="G255" i="1"/>
  <c r="F255" i="1"/>
  <c r="E255" i="1"/>
  <c r="G254" i="1"/>
  <c r="I254" i="1" s="1"/>
  <c r="F254" i="1"/>
  <c r="E254" i="1"/>
  <c r="I253" i="1"/>
  <c r="G253" i="1"/>
  <c r="F253" i="1"/>
  <c r="E253" i="1"/>
  <c r="G252" i="1"/>
  <c r="I252" i="1" s="1"/>
  <c r="F252" i="1"/>
  <c r="E252" i="1"/>
  <c r="I251" i="1"/>
  <c r="G251" i="1"/>
  <c r="F251" i="1"/>
  <c r="E251" i="1"/>
  <c r="G250" i="1"/>
  <c r="I250" i="1" s="1"/>
  <c r="F250" i="1"/>
  <c r="E250" i="1"/>
  <c r="I249" i="1"/>
  <c r="G249" i="1"/>
  <c r="F249" i="1"/>
  <c r="E249" i="1"/>
  <c r="G248" i="1"/>
  <c r="I248" i="1" s="1"/>
  <c r="F248" i="1"/>
  <c r="E248" i="1"/>
  <c r="I247" i="1"/>
  <c r="G247" i="1"/>
  <c r="F247" i="1"/>
  <c r="E247" i="1"/>
  <c r="G246" i="1"/>
  <c r="I246" i="1" s="1"/>
  <c r="F246" i="1"/>
  <c r="E246" i="1"/>
  <c r="I245" i="1"/>
  <c r="G245" i="1"/>
  <c r="F245" i="1"/>
  <c r="E245" i="1"/>
  <c r="G244" i="1"/>
  <c r="I244" i="1" s="1"/>
  <c r="F244" i="1"/>
  <c r="E244" i="1"/>
  <c r="I243" i="1"/>
  <c r="G243" i="1"/>
  <c r="F243" i="1"/>
  <c r="E243" i="1"/>
  <c r="G242" i="1"/>
  <c r="I242" i="1" s="1"/>
  <c r="F242" i="1"/>
  <c r="E242" i="1"/>
  <c r="I241" i="1"/>
  <c r="G241" i="1"/>
  <c r="F241" i="1"/>
  <c r="E241" i="1"/>
  <c r="G240" i="1"/>
  <c r="I240" i="1" s="1"/>
  <c r="F240" i="1"/>
  <c r="E240" i="1"/>
  <c r="I239" i="1"/>
  <c r="G239" i="1"/>
  <c r="F239" i="1"/>
  <c r="E239" i="1"/>
  <c r="G238" i="1"/>
  <c r="I238" i="1" s="1"/>
  <c r="F238" i="1"/>
  <c r="E238" i="1"/>
  <c r="I237" i="1"/>
  <c r="G237" i="1"/>
  <c r="F237" i="1"/>
  <c r="E237" i="1"/>
  <c r="G236" i="1"/>
  <c r="I236" i="1" s="1"/>
  <c r="F236" i="1"/>
  <c r="E236" i="1"/>
  <c r="I235" i="1"/>
  <c r="G235" i="1"/>
  <c r="F235" i="1"/>
  <c r="E235" i="1"/>
  <c r="G234" i="1"/>
  <c r="I234" i="1" s="1"/>
  <c r="F234" i="1"/>
  <c r="E234" i="1"/>
  <c r="I233" i="1"/>
  <c r="G233" i="1"/>
  <c r="F233" i="1"/>
  <c r="E233" i="1"/>
  <c r="G232" i="1"/>
  <c r="I232" i="1" s="1"/>
  <c r="F232" i="1"/>
  <c r="E232" i="1"/>
  <c r="I231" i="1"/>
  <c r="G231" i="1"/>
  <c r="F231" i="1"/>
  <c r="E231" i="1"/>
  <c r="G230" i="1"/>
  <c r="I230" i="1" s="1"/>
  <c r="F230" i="1"/>
  <c r="E230" i="1"/>
  <c r="I229" i="1"/>
  <c r="G229" i="1"/>
  <c r="F229" i="1"/>
  <c r="E229" i="1"/>
  <c r="G228" i="1"/>
  <c r="I228" i="1" s="1"/>
  <c r="F228" i="1"/>
  <c r="E228" i="1"/>
  <c r="I227" i="1"/>
  <c r="G227" i="1"/>
  <c r="F227" i="1"/>
  <c r="E227" i="1"/>
  <c r="G226" i="1"/>
  <c r="I226" i="1" s="1"/>
  <c r="F226" i="1"/>
  <c r="E226" i="1"/>
  <c r="I225" i="1"/>
  <c r="G225" i="1"/>
  <c r="F225" i="1"/>
  <c r="E225" i="1"/>
  <c r="G224" i="1"/>
  <c r="I224" i="1" s="1"/>
  <c r="F224" i="1"/>
  <c r="E224" i="1"/>
  <c r="I223" i="1"/>
  <c r="G223" i="1"/>
  <c r="F223" i="1"/>
  <c r="E223" i="1"/>
  <c r="G222" i="1"/>
  <c r="I222" i="1" s="1"/>
  <c r="F222" i="1"/>
  <c r="E222" i="1"/>
  <c r="I221" i="1"/>
  <c r="G221" i="1"/>
  <c r="F221" i="1"/>
  <c r="E221" i="1"/>
  <c r="G220" i="1"/>
  <c r="I220" i="1" s="1"/>
  <c r="F220" i="1"/>
  <c r="E220" i="1"/>
  <c r="I219" i="1"/>
  <c r="G219" i="1"/>
  <c r="F219" i="1"/>
  <c r="E219" i="1"/>
  <c r="G218" i="1"/>
  <c r="I218" i="1" s="1"/>
  <c r="F218" i="1"/>
  <c r="E218" i="1"/>
  <c r="I217" i="1"/>
  <c r="G217" i="1"/>
  <c r="F217" i="1"/>
  <c r="E217" i="1"/>
  <c r="G216" i="1"/>
  <c r="I216" i="1" s="1"/>
  <c r="F216" i="1"/>
  <c r="E216" i="1"/>
  <c r="I215" i="1"/>
  <c r="G215" i="1"/>
  <c r="F215" i="1"/>
  <c r="E215" i="1"/>
  <c r="G214" i="1"/>
  <c r="I214" i="1" s="1"/>
  <c r="F214" i="1"/>
  <c r="E214" i="1"/>
  <c r="I213" i="1"/>
  <c r="G213" i="1"/>
  <c r="F213" i="1"/>
  <c r="E213" i="1"/>
  <c r="G212" i="1"/>
  <c r="I212" i="1" s="1"/>
  <c r="F212" i="1"/>
  <c r="E212" i="1"/>
  <c r="I211" i="1"/>
  <c r="G211" i="1"/>
  <c r="F211" i="1"/>
  <c r="E211" i="1"/>
  <c r="G210" i="1"/>
  <c r="I210" i="1" s="1"/>
  <c r="F210" i="1"/>
  <c r="E210" i="1"/>
  <c r="I209" i="1"/>
  <c r="G209" i="1"/>
  <c r="F209" i="1"/>
  <c r="E209" i="1"/>
  <c r="G208" i="1"/>
  <c r="I208" i="1" s="1"/>
  <c r="F208" i="1"/>
  <c r="E208" i="1"/>
  <c r="I207" i="1"/>
  <c r="G207" i="1"/>
  <c r="F207" i="1"/>
  <c r="E207" i="1"/>
  <c r="G206" i="1"/>
  <c r="I206" i="1" s="1"/>
  <c r="F206" i="1"/>
  <c r="E206" i="1"/>
  <c r="I205" i="1"/>
  <c r="G205" i="1"/>
  <c r="F205" i="1"/>
  <c r="E205" i="1"/>
  <c r="G204" i="1"/>
  <c r="I204" i="1" s="1"/>
  <c r="F204" i="1"/>
  <c r="E204" i="1"/>
  <c r="I203" i="1"/>
  <c r="G203" i="1"/>
  <c r="F203" i="1"/>
  <c r="E203" i="1"/>
  <c r="G202" i="1"/>
  <c r="I202" i="1" s="1"/>
  <c r="F202" i="1"/>
  <c r="E202" i="1"/>
  <c r="I201" i="1"/>
  <c r="G201" i="1"/>
  <c r="F201" i="1"/>
  <c r="E201" i="1"/>
  <c r="G200" i="1"/>
  <c r="I200" i="1" s="1"/>
  <c r="F200" i="1"/>
  <c r="E200" i="1"/>
  <c r="I199" i="1"/>
  <c r="G199" i="1"/>
  <c r="F199" i="1"/>
  <c r="E199" i="1"/>
  <c r="G198" i="1"/>
  <c r="I198" i="1" s="1"/>
  <c r="F198" i="1"/>
  <c r="E198" i="1"/>
  <c r="I197" i="1"/>
  <c r="G197" i="1"/>
  <c r="F197" i="1"/>
  <c r="E197" i="1"/>
  <c r="G196" i="1"/>
  <c r="I196" i="1" s="1"/>
  <c r="F196" i="1"/>
  <c r="E196" i="1"/>
  <c r="I195" i="1"/>
  <c r="G195" i="1"/>
  <c r="F195" i="1"/>
  <c r="E195" i="1"/>
  <c r="G194" i="1"/>
  <c r="I194" i="1" s="1"/>
  <c r="F194" i="1"/>
  <c r="E194" i="1"/>
  <c r="I193" i="1"/>
  <c r="G193" i="1"/>
  <c r="F193" i="1"/>
  <c r="E193" i="1"/>
  <c r="G192" i="1"/>
  <c r="I192" i="1" s="1"/>
  <c r="F192" i="1"/>
  <c r="E192" i="1"/>
  <c r="I191" i="1"/>
  <c r="G191" i="1"/>
  <c r="F191" i="1"/>
  <c r="E191" i="1"/>
  <c r="G190" i="1"/>
  <c r="I190" i="1" s="1"/>
  <c r="F190" i="1"/>
  <c r="E190" i="1"/>
  <c r="I189" i="1"/>
  <c r="G189" i="1"/>
  <c r="F189" i="1"/>
  <c r="E189" i="1"/>
  <c r="G188" i="1"/>
  <c r="I188" i="1" s="1"/>
  <c r="F188" i="1"/>
  <c r="E188" i="1"/>
  <c r="I187" i="1"/>
  <c r="G187" i="1"/>
  <c r="F187" i="1"/>
  <c r="E187" i="1"/>
  <c r="G186" i="1"/>
  <c r="I186" i="1" s="1"/>
  <c r="F186" i="1"/>
  <c r="E186" i="1"/>
  <c r="I185" i="1"/>
  <c r="G185" i="1"/>
  <c r="F185" i="1"/>
  <c r="E185" i="1"/>
  <c r="G184" i="1"/>
  <c r="F184" i="1"/>
  <c r="E184" i="1"/>
  <c r="I183" i="1"/>
  <c r="G183" i="1"/>
  <c r="F183" i="1"/>
  <c r="E183" i="1"/>
  <c r="G182" i="1"/>
  <c r="I182" i="1" s="1"/>
  <c r="F182" i="1"/>
  <c r="E182" i="1"/>
  <c r="I181" i="1"/>
  <c r="G181" i="1"/>
  <c r="F181" i="1"/>
  <c r="E181" i="1"/>
  <c r="G180" i="1"/>
  <c r="I180" i="1" s="1"/>
  <c r="F180" i="1"/>
  <c r="E180" i="1"/>
  <c r="I179" i="1"/>
  <c r="G179" i="1"/>
  <c r="F179" i="1"/>
  <c r="E179" i="1"/>
  <c r="G178" i="1"/>
  <c r="I178" i="1" s="1"/>
  <c r="F178" i="1"/>
  <c r="E178" i="1"/>
  <c r="I177" i="1"/>
  <c r="G177" i="1"/>
  <c r="F177" i="1"/>
  <c r="E177" i="1"/>
  <c r="G176" i="1"/>
  <c r="I176" i="1" s="1"/>
  <c r="F176" i="1"/>
  <c r="E176" i="1"/>
  <c r="I175" i="1"/>
  <c r="G175" i="1"/>
  <c r="F175" i="1"/>
  <c r="E175" i="1"/>
  <c r="G174" i="1"/>
  <c r="I174" i="1" s="1"/>
  <c r="F174" i="1"/>
  <c r="E174" i="1"/>
  <c r="I173" i="1"/>
  <c r="G173" i="1"/>
  <c r="F173" i="1"/>
  <c r="E173" i="1"/>
  <c r="G172" i="1"/>
  <c r="I172" i="1" s="1"/>
  <c r="F172" i="1"/>
  <c r="E172" i="1"/>
  <c r="G171" i="1"/>
  <c r="F171" i="1"/>
  <c r="E171" i="1"/>
  <c r="G170" i="1"/>
  <c r="F170" i="1"/>
  <c r="E170" i="1"/>
  <c r="I167" i="1"/>
  <c r="F167" i="1"/>
  <c r="E167" i="1"/>
  <c r="F166" i="1"/>
  <c r="E166" i="1"/>
  <c r="F165" i="1"/>
  <c r="E165" i="1"/>
  <c r="I164" i="1"/>
  <c r="F164" i="1"/>
  <c r="E164" i="1"/>
  <c r="F163" i="1"/>
  <c r="E163" i="1"/>
  <c r="F162" i="1"/>
  <c r="E162" i="1"/>
  <c r="F161" i="1"/>
  <c r="E161" i="1"/>
  <c r="G121" i="1"/>
  <c r="I121" i="1" s="1"/>
  <c r="F121" i="1"/>
  <c r="E121" i="1"/>
  <c r="I120" i="1"/>
  <c r="G120" i="1"/>
  <c r="F120" i="1"/>
  <c r="E120" i="1"/>
  <c r="G119" i="1"/>
  <c r="I119" i="1" s="1"/>
  <c r="F119" i="1"/>
  <c r="E119" i="1"/>
  <c r="I118" i="1"/>
  <c r="G118" i="1"/>
  <c r="F118" i="1"/>
  <c r="E118" i="1"/>
  <c r="G117" i="1"/>
  <c r="I117" i="1" s="1"/>
  <c r="F117" i="1"/>
  <c r="E117" i="1"/>
  <c r="I116" i="1"/>
  <c r="G116" i="1"/>
  <c r="F116" i="1"/>
  <c r="E116" i="1"/>
  <c r="G115" i="1"/>
  <c r="I115" i="1" s="1"/>
  <c r="F115" i="1"/>
  <c r="E115" i="1"/>
  <c r="I114" i="1"/>
  <c r="G114" i="1"/>
  <c r="F114" i="1"/>
  <c r="E114" i="1"/>
  <c r="G113" i="1"/>
  <c r="I113" i="1" s="1"/>
  <c r="F113" i="1"/>
  <c r="E113" i="1"/>
  <c r="I112" i="1"/>
  <c r="G112" i="1"/>
  <c r="F112" i="1"/>
  <c r="E112" i="1"/>
  <c r="G111" i="1"/>
  <c r="I111" i="1" s="1"/>
  <c r="F111" i="1"/>
  <c r="E111" i="1"/>
  <c r="I110" i="1"/>
  <c r="G110" i="1"/>
  <c r="F110" i="1"/>
  <c r="E110" i="1"/>
  <c r="G109" i="1"/>
  <c r="I109" i="1" s="1"/>
  <c r="F109" i="1"/>
  <c r="E109" i="1"/>
  <c r="I108" i="1"/>
  <c r="G108" i="1"/>
  <c r="F108" i="1"/>
  <c r="E108" i="1"/>
  <c r="G107" i="1"/>
  <c r="I107" i="1" s="1"/>
  <c r="F107" i="1"/>
  <c r="E107" i="1"/>
  <c r="I106" i="1"/>
  <c r="G106" i="1"/>
  <c r="F106" i="1"/>
  <c r="E106" i="1"/>
  <c r="G105" i="1"/>
  <c r="F105" i="1"/>
  <c r="E105" i="1"/>
  <c r="I92" i="1"/>
  <c r="G92" i="1"/>
  <c r="F92" i="1"/>
  <c r="E92" i="1"/>
  <c r="G91" i="1"/>
  <c r="G90" i="1"/>
  <c r="G89" i="1"/>
  <c r="G88" i="1"/>
  <c r="I88" i="1" s="1"/>
  <c r="F88" i="1"/>
  <c r="E88" i="1"/>
  <c r="G87" i="1"/>
  <c r="G86" i="1"/>
  <c r="G85" i="1"/>
  <c r="G84" i="1"/>
  <c r="I84" i="1" s="1"/>
  <c r="F84" i="1"/>
  <c r="E84" i="1"/>
  <c r="G83" i="1"/>
  <c r="G82" i="1"/>
  <c r="G81" i="1"/>
  <c r="I80" i="1"/>
  <c r="G80" i="1"/>
  <c r="F80" i="1"/>
  <c r="E80" i="1"/>
  <c r="G79" i="1"/>
  <c r="G78" i="1"/>
  <c r="G77" i="1"/>
  <c r="G76" i="1"/>
  <c r="I76" i="1" s="1"/>
  <c r="F76" i="1"/>
  <c r="E76" i="1"/>
  <c r="I75" i="1"/>
  <c r="G75" i="1"/>
  <c r="F75" i="1"/>
  <c r="E75" i="1"/>
  <c r="G74" i="1"/>
  <c r="G73" i="1"/>
  <c r="G72" i="1"/>
  <c r="G71" i="1"/>
  <c r="I71" i="1" s="1"/>
  <c r="F71" i="1"/>
  <c r="E71" i="1"/>
  <c r="G70" i="1"/>
  <c r="I70" i="1" s="1"/>
  <c r="F70" i="1"/>
  <c r="E70" i="1"/>
  <c r="G69" i="1"/>
  <c r="G68" i="1"/>
  <c r="G67" i="1"/>
  <c r="I66" i="1"/>
  <c r="G66" i="1"/>
  <c r="F66" i="1"/>
  <c r="E66" i="1"/>
  <c r="G65" i="1"/>
  <c r="G64" i="1"/>
  <c r="G63" i="1"/>
  <c r="G62" i="1"/>
  <c r="F62" i="1"/>
  <c r="E62" i="1"/>
  <c r="G61" i="1"/>
  <c r="G60" i="1"/>
  <c r="G59" i="1"/>
  <c r="I58" i="1"/>
  <c r="G58" i="1"/>
  <c r="F58" i="1"/>
  <c r="E58" i="1"/>
  <c r="G57" i="1"/>
  <c r="G56" i="1"/>
  <c r="G55" i="1"/>
  <c r="G54" i="1"/>
  <c r="I54" i="1" s="1"/>
  <c r="F54" i="1"/>
  <c r="E54" i="1"/>
  <c r="G53" i="1"/>
  <c r="G52" i="1"/>
  <c r="G51" i="1"/>
</calcChain>
</file>

<file path=xl/sharedStrings.xml><?xml version="1.0" encoding="utf-8"?>
<sst xmlns="http://schemas.openxmlformats.org/spreadsheetml/2006/main" count="525" uniqueCount="390">
  <si>
    <t>PERFORMANCE TEST</t>
  </si>
  <si>
    <t>DUT</t>
  </si>
  <si>
    <t>Manufacturer</t>
  </si>
  <si>
    <t>Datron Instruments</t>
  </si>
  <si>
    <t>S/N</t>
  </si>
  <si>
    <t xml:space="preserve">27316       </t>
  </si>
  <si>
    <t>Model Number</t>
  </si>
  <si>
    <t>4950</t>
  </si>
  <si>
    <t>Test date</t>
  </si>
  <si>
    <t>19-06-28 01:23:53</t>
  </si>
  <si>
    <t>Meter Info</t>
  </si>
  <si>
    <t>Datron 4950 STD</t>
  </si>
  <si>
    <t>Ambient Temp.</t>
  </si>
  <si>
    <t>23.0</t>
  </si>
  <si>
    <t>Options</t>
  </si>
  <si>
    <t xml:space="preserve">1,1,1
</t>
  </si>
  <si>
    <t>CERT_AMB?</t>
  </si>
  <si>
    <t>Firmware</t>
  </si>
  <si>
    <t xml:space="preserve">890197-02.08
</t>
  </si>
  <si>
    <t>TEMP?</t>
  </si>
  <si>
    <t>Date of Baseline Cal</t>
  </si>
  <si>
    <t xml:space="preserve">"2017-MAR-26"
</t>
  </si>
  <si>
    <t>TEMP?  BASE</t>
  </si>
  <si>
    <t>Date of Certified Cal</t>
  </si>
  <si>
    <t xml:space="preserve">"2019-JUN-18"
</t>
  </si>
  <si>
    <t>TEMP?  CERTIFIED</t>
  </si>
  <si>
    <t xml:space="preserve">CNFTST? </t>
  </si>
  <si>
    <t>STANDBY?</t>
  </si>
  <si>
    <t xml:space="preserve">"01:45"
</t>
  </si>
  <si>
    <t>DUT Confidence level</t>
  </si>
  <si>
    <t>30 Days Transfer Satbility</t>
  </si>
  <si>
    <t>Calibrator</t>
  </si>
  <si>
    <t>Reference standard</t>
  </si>
  <si>
    <t>Unc</t>
  </si>
  <si>
    <t>Calibration Date</t>
  </si>
  <si>
    <t>Due Date</t>
  </si>
  <si>
    <t>Fluke 5700A EP</t>
  </si>
  <si>
    <t>03 WB</t>
  </si>
  <si>
    <t>--</t>
  </si>
  <si>
    <t>Fluke 732A#2</t>
  </si>
  <si>
    <t>10.000000 VDC</t>
  </si>
  <si>
    <t>IET SRL-1</t>
  </si>
  <si>
    <t>1.0000678 ohm</t>
  </si>
  <si>
    <t>ESI SR-104</t>
  </si>
  <si>
    <t>10.0000125 kohm</t>
  </si>
  <si>
    <t>0.3ppm</t>
  </si>
  <si>
    <t>12/18/2015</t>
  </si>
  <si>
    <t>12/18/2016</t>
  </si>
  <si>
    <t>MFC</t>
  </si>
  <si>
    <t>MFC Calibrate Date</t>
  </si>
  <si>
    <t xml:space="preserve">230319
</t>
  </si>
  <si>
    <t>MFC last calibrated</t>
  </si>
  <si>
    <t>96
 days</t>
  </si>
  <si>
    <t>Calibrate Date WBFLAT</t>
  </si>
  <si>
    <t xml:space="preserve">070999
</t>
  </si>
  <si>
    <t>MFC since WBFLAT</t>
  </si>
  <si>
    <t>0
 days</t>
  </si>
  <si>
    <t>Calibrate Date WB Gain</t>
  </si>
  <si>
    <t xml:space="preserve">030505
</t>
  </si>
  <si>
    <t>MFC since WBGAIN</t>
  </si>
  <si>
    <t>5168
 days</t>
  </si>
  <si>
    <t>MFC Calibrate Date Zero</t>
  </si>
  <si>
    <t xml:space="preserve">150619
</t>
  </si>
  <si>
    <t>MFC since DCV Zero</t>
  </si>
  <si>
    <t>12
 days</t>
  </si>
  <si>
    <t>MFC Confidence level</t>
  </si>
  <si>
    <t>5700A 99% 90 Days</t>
  </si>
  <si>
    <t>CAL CONST 11V Range +zero</t>
  </si>
  <si>
    <t>CAL CONST 6.5V</t>
  </si>
  <si>
    <t xml:space="preserve">+6.917987472993364E+00
</t>
  </si>
  <si>
    <t>CAL CONST 11V                               Range  -zero</t>
  </si>
  <si>
    <t>CAL CONST 13V reference voltage</t>
  </si>
  <si>
    <t xml:space="preserve">+1.379989402253506E+01
</t>
  </si>
  <si>
    <t>CAL CONST, Zero calibration temperature</t>
  </si>
  <si>
    <t>CAL CONST 10KOHM               true output resistance</t>
  </si>
  <si>
    <t xml:space="preserve">+9.999939655173794E+03
</t>
  </si>
  <si>
    <t>CAL CONST, ALL  calibration temp</t>
  </si>
  <si>
    <t>CAL SONST 10kOHM      standard resistance</t>
  </si>
  <si>
    <t xml:space="preserve">+9.999122357832126E+03
</t>
  </si>
  <si>
    <t>CAL_CONST? CHECK, WB_FLAT_TEMP</t>
  </si>
  <si>
    <t>CAL CONST 1 OHM</t>
  </si>
  <si>
    <t xml:space="preserve">+9.998277603537725E-01
</t>
  </si>
  <si>
    <t>CAL CONST,WBAND_TEMP</t>
  </si>
  <si>
    <t>ETIME?</t>
  </si>
  <si>
    <t>967 days 11.82 hours</t>
  </si>
  <si>
    <t>CAL TEMP? CHECK</t>
  </si>
  <si>
    <t>ONTIME?</t>
  </si>
  <si>
    <t>0 days 4.25 hours</t>
  </si>
  <si>
    <t>CAL CONST,DACLIN</t>
  </si>
  <si>
    <t>DCV PERFORMANCE TEST</t>
  </si>
  <si>
    <t>DCV Test     VDC</t>
  </si>
  <si>
    <t>Expected Value</t>
  </si>
  <si>
    <t>Measured            μV</t>
  </si>
  <si>
    <t>Source Unc.            μV</t>
  </si>
  <si>
    <t>Lower Limit           μV</t>
  </si>
  <si>
    <t>Upper Limit         μV</t>
  </si>
  <si>
    <t>Deviation</t>
  </si>
  <si>
    <t>DUT Transfer STB   ppm</t>
  </si>
  <si>
    <t>Test Result          % of SPEC</t>
  </si>
  <si>
    <t>MEAS SDEV μV</t>
  </si>
  <si>
    <t xml:space="preserve">0.0mVDC </t>
  </si>
  <si>
    <t>N/A</t>
  </si>
  <si>
    <t>0.0VDC</t>
  </si>
  <si>
    <t>DCV Test    VDC</t>
  </si>
  <si>
    <t>DMM Range</t>
  </si>
  <si>
    <t>Measured           V</t>
  </si>
  <si>
    <t>Source Unc.        ppm</t>
  </si>
  <si>
    <t>Lower Limit           V</t>
  </si>
  <si>
    <t>Upper Limit         V</t>
  </si>
  <si>
    <t>Measured      ppm</t>
  </si>
  <si>
    <t>MEAS SDEV  ppm</t>
  </si>
  <si>
    <t>100mV</t>
  </si>
  <si>
    <t>1V</t>
  </si>
  <si>
    <t>10V</t>
  </si>
  <si>
    <t>100V</t>
  </si>
  <si>
    <t>1000V</t>
  </si>
  <si>
    <t>OHM PERFORMANCE TEST</t>
  </si>
  <si>
    <t>OHM Test      4W</t>
  </si>
  <si>
    <t>Calibrator    ohm</t>
  </si>
  <si>
    <t>Measured                ohm</t>
  </si>
  <si>
    <t>Source Unc.    ppm</t>
  </si>
  <si>
    <t>Lower Limit      ohm</t>
  </si>
  <si>
    <t>Upper Limit     ohm</t>
  </si>
  <si>
    <t>Measured    ppm</t>
  </si>
  <si>
    <t>MEAS SDEV ppm</t>
  </si>
  <si>
    <t>1 Ω</t>
  </si>
  <si>
    <t>1.9 Ω</t>
  </si>
  <si>
    <t>10 Ω</t>
  </si>
  <si>
    <t>19 Ω</t>
  </si>
  <si>
    <t>100 Ω</t>
  </si>
  <si>
    <t>190 Ω</t>
  </si>
  <si>
    <t>1 kΩ</t>
  </si>
  <si>
    <t>1.9 kΩ</t>
  </si>
  <si>
    <t>10 kΩ</t>
  </si>
  <si>
    <t>19 kΩ</t>
  </si>
  <si>
    <t>100 kΩ</t>
  </si>
  <si>
    <t>190 kΩ</t>
  </si>
  <si>
    <t>1 MΩ</t>
  </si>
  <si>
    <t>1.9 MΩ</t>
  </si>
  <si>
    <t>10MΩ</t>
  </si>
  <si>
    <t>19 MΩ</t>
  </si>
  <si>
    <t>100MΩ(2W)</t>
  </si>
  <si>
    <t>OHM Zero    4W</t>
  </si>
  <si>
    <t>DUT  Range</t>
  </si>
  <si>
    <t>Measured        ohm</t>
  </si>
  <si>
    <t>Source Unc.     ohm</t>
  </si>
  <si>
    <t>Lower Limit   ohm</t>
  </si>
  <si>
    <t>Upper Limit   ohm</t>
  </si>
  <si>
    <t>Measured</t>
  </si>
  <si>
    <t>MEAS SDEV ohm</t>
  </si>
  <si>
    <t>0 Ω</t>
  </si>
  <si>
    <t>1 KΩ</t>
  </si>
  <si>
    <t>10 KΩ</t>
  </si>
  <si>
    <t>100 KΩ</t>
  </si>
  <si>
    <t>10 MΩ</t>
  </si>
  <si>
    <t>100 MΩ(2W)</t>
  </si>
  <si>
    <t>OHM Zero     2W</t>
  </si>
  <si>
    <t>100 MΩ</t>
  </si>
  <si>
    <t>ACV PERFORMANCE TEST</t>
  </si>
  <si>
    <t>ACV Linearity Checks</t>
  </si>
  <si>
    <t>Measured          Vac</t>
  </si>
  <si>
    <t>Source Unc.      ppm</t>
  </si>
  <si>
    <t>Lower Limit     Vac</t>
  </si>
  <si>
    <t xml:space="preserve">Upper Limit      Vac </t>
  </si>
  <si>
    <t>Measured        ppm</t>
  </si>
  <si>
    <t>1VAC/1kHz</t>
  </si>
  <si>
    <t>10 VAC</t>
  </si>
  <si>
    <t>2VAC/1kHz</t>
  </si>
  <si>
    <t>5VAC/1kHz</t>
  </si>
  <si>
    <t>10VAC/1kHz</t>
  </si>
  <si>
    <t>12VAC/1kHz</t>
  </si>
  <si>
    <t>15VAC/1kHz</t>
  </si>
  <si>
    <t>19VAC/1kHz</t>
  </si>
  <si>
    <t>ACV Performance                             Tset</t>
  </si>
  <si>
    <t>Measured        Vac</t>
  </si>
  <si>
    <t>Lower Limit      Vac</t>
  </si>
  <si>
    <t>Upper Limit      Vac</t>
  </si>
  <si>
    <t>0.001 V, 10 Hz</t>
  </si>
  <si>
    <t>0.001 V, 20 Hz</t>
  </si>
  <si>
    <t>0.001 V, 30 Hz</t>
  </si>
  <si>
    <t>0.001 V, 40 Hz</t>
  </si>
  <si>
    <t>0.001 V, 55 Hz</t>
  </si>
  <si>
    <t>0.001 V, 300 Hz</t>
  </si>
  <si>
    <t>0.001 V, 1 KHz</t>
  </si>
  <si>
    <t>0.001 V, 10 KHz</t>
  </si>
  <si>
    <t>0.001 V, 20 KHz</t>
  </si>
  <si>
    <t>0.001 V, 30 KHz</t>
  </si>
  <si>
    <t>0.001 V, 50 KHz</t>
  </si>
  <si>
    <t>0.001 V, 100 KHz</t>
  </si>
  <si>
    <t>0.001 V, 200 KHz</t>
  </si>
  <si>
    <t>0.001 V, 300 KHz</t>
  </si>
  <si>
    <t>0.001 V, 500 KHz</t>
  </si>
  <si>
    <t>0.001 V, 1 MHz</t>
  </si>
  <si>
    <t>0.01 V, 10 Hz</t>
  </si>
  <si>
    <t>0.01 V, 20 Hz</t>
  </si>
  <si>
    <t>0.01 V, 30 Hz</t>
  </si>
  <si>
    <t>0.01 V, 40 Hz</t>
  </si>
  <si>
    <t>0.01 V, 55 Hz</t>
  </si>
  <si>
    <t>0.01 V, 300 Hz</t>
  </si>
  <si>
    <t>0.01 V, 1 KHz</t>
  </si>
  <si>
    <t>0.01 V, 10 KHz</t>
  </si>
  <si>
    <t>0.01 V, 20 KHz</t>
  </si>
  <si>
    <t>0.01 V, 30 KHz</t>
  </si>
  <si>
    <t>0.01 V, 50 KHz</t>
  </si>
  <si>
    <t>0.01 V, 100 KHz</t>
  </si>
  <si>
    <t>0.01 V, 200 KHz</t>
  </si>
  <si>
    <t>0.01 V, 300 KHz</t>
  </si>
  <si>
    <t>0.01 V, 500 KHz</t>
  </si>
  <si>
    <t>0.01 V, 1 MHz</t>
  </si>
  <si>
    <t>0.1 V, 10 Hz</t>
  </si>
  <si>
    <t>0.1 V, 20 Hz</t>
  </si>
  <si>
    <t>0.1 V, 30 Hz</t>
  </si>
  <si>
    <t>0.1 V, 40 Hz</t>
  </si>
  <si>
    <t>0.1 V, 55 Hz</t>
  </si>
  <si>
    <t>0.1 V, 300 Hz</t>
  </si>
  <si>
    <t>0.1 V, 1 KHz</t>
  </si>
  <si>
    <t>0.1 V, 10 KHz</t>
  </si>
  <si>
    <t>0.1 V, 20 KHz</t>
  </si>
  <si>
    <t>0.1 V, 30 KHz</t>
  </si>
  <si>
    <t>0.1 V, 50 KHz</t>
  </si>
  <si>
    <t>0.1 V, 100 KHz</t>
  </si>
  <si>
    <t>0.1 V, 200 KHz</t>
  </si>
  <si>
    <t>0.1 V, 300 KHz</t>
  </si>
  <si>
    <t>0.1 V, 500 KHz</t>
  </si>
  <si>
    <t>0.1 V, 1 MHz</t>
  </si>
  <si>
    <t>1 V, 10 Hz</t>
  </si>
  <si>
    <t>1 V, 20 Hz</t>
  </si>
  <si>
    <t>1 V, 30 Hz</t>
  </si>
  <si>
    <t>1 V, 40 Hz</t>
  </si>
  <si>
    <t>1 V, 55 Hz</t>
  </si>
  <si>
    <t>1 V, 300 Hz</t>
  </si>
  <si>
    <t>1 V, 1 KHz</t>
  </si>
  <si>
    <t>1 V, 10 KHz</t>
  </si>
  <si>
    <t>1 V, 20 KHz</t>
  </si>
  <si>
    <t>1 V, 30 KHz</t>
  </si>
  <si>
    <t>1 V, 50 KHz</t>
  </si>
  <si>
    <t>1 V, 100 KHz</t>
  </si>
  <si>
    <t>1 V, 200 KHz</t>
  </si>
  <si>
    <t>1 V, 300 KHz</t>
  </si>
  <si>
    <t>1 V, 500 KHz</t>
  </si>
  <si>
    <t>1 V, 1 MHz</t>
  </si>
  <si>
    <t>10 V, 10 Hz</t>
  </si>
  <si>
    <t>10 V, 20 Hz</t>
  </si>
  <si>
    <t>10 V, 30 Hz</t>
  </si>
  <si>
    <t>10 V, 40 Hz</t>
  </si>
  <si>
    <t>10 V, 55 Hz</t>
  </si>
  <si>
    <t>10 V, 300 Hz</t>
  </si>
  <si>
    <t>10 V, 1 KHz</t>
  </si>
  <si>
    <t>10 V, 10 KHz</t>
  </si>
  <si>
    <t>10 V, 20 KHz</t>
  </si>
  <si>
    <t>10 V, 30 KHz</t>
  </si>
  <si>
    <t>10 V, 50 KHz</t>
  </si>
  <si>
    <t>10 V, 100 KHz</t>
  </si>
  <si>
    <t>10 V, 200 KHz</t>
  </si>
  <si>
    <t>10 V, 300 KHz</t>
  </si>
  <si>
    <t>10 V, 500 KHz</t>
  </si>
  <si>
    <t>10 V, 1 MHz</t>
  </si>
  <si>
    <t>19 V, 10 Hz</t>
  </si>
  <si>
    <t>19 V, 20 Hz</t>
  </si>
  <si>
    <t>19 V, 30 Hz</t>
  </si>
  <si>
    <t>19 V, 40 Hz</t>
  </si>
  <si>
    <t>19 V, 55 Hz</t>
  </si>
  <si>
    <t>19 V, 300 Hz</t>
  </si>
  <si>
    <t>19 V, 1 KHz</t>
  </si>
  <si>
    <t>19 V, 10 KHz</t>
  </si>
  <si>
    <t>19 V, 20 KHz</t>
  </si>
  <si>
    <t>19 V, 30 KHz</t>
  </si>
  <si>
    <t>19 V, 50 KHz</t>
  </si>
  <si>
    <t>19 V, 100 KHz</t>
  </si>
  <si>
    <t>19 V, 200 KHz</t>
  </si>
  <si>
    <t>19 V, 300 KHz</t>
  </si>
  <si>
    <t>19 V, 500 KHz</t>
  </si>
  <si>
    <t>19 V, 1 MHz</t>
  </si>
  <si>
    <t>100 V, 10 Hz</t>
  </si>
  <si>
    <t>100 V, 20 Hz</t>
  </si>
  <si>
    <t>100 V, 30 Hz</t>
  </si>
  <si>
    <t>100 V, 40 Hz</t>
  </si>
  <si>
    <t>100 V, 55 Hz</t>
  </si>
  <si>
    <t>100 V, 300 Hz</t>
  </si>
  <si>
    <t>100 V, 1 KHz</t>
  </si>
  <si>
    <t>100 V, 10 KHz</t>
  </si>
  <si>
    <t>100 V, 20 KHz</t>
  </si>
  <si>
    <t>100 V, 30 KHz</t>
  </si>
  <si>
    <t>100 V, 50 KHz</t>
  </si>
  <si>
    <t>100 V, 100 KHz</t>
  </si>
  <si>
    <t>100 V, 200 KHz</t>
  </si>
  <si>
    <t>1000 V, 55 Hz</t>
  </si>
  <si>
    <t>1000 V, 300 Hz</t>
  </si>
  <si>
    <t>700 V, 1 KHz</t>
  </si>
  <si>
    <t>DCI PERFORMANCE TEST</t>
  </si>
  <si>
    <t>DCI Test</t>
  </si>
  <si>
    <t>Measured           A</t>
  </si>
  <si>
    <t>Lower Limit          A</t>
  </si>
  <si>
    <t>Upper Limit         A</t>
  </si>
  <si>
    <t>Measured     ppm</t>
  </si>
  <si>
    <t>1 µADC</t>
  </si>
  <si>
    <t>10 µADC</t>
  </si>
  <si>
    <t>50 µADC</t>
  </si>
  <si>
    <t>100 µADC</t>
  </si>
  <si>
    <t>-100 µADC</t>
  </si>
  <si>
    <t>-50 µADC</t>
  </si>
  <si>
    <t>-10 µADC</t>
  </si>
  <si>
    <t>0.1 mADC</t>
  </si>
  <si>
    <t>0.5 mADC</t>
  </si>
  <si>
    <t>1 mADC</t>
  </si>
  <si>
    <t>-1 mADC</t>
  </si>
  <si>
    <t>-0.5 mADC</t>
  </si>
  <si>
    <t>5 mADC</t>
  </si>
  <si>
    <t>10 mADC</t>
  </si>
  <si>
    <t>-10 mADC</t>
  </si>
  <si>
    <t>-5 mADC</t>
  </si>
  <si>
    <t>50 mADC</t>
  </si>
  <si>
    <t>100 mADC</t>
  </si>
  <si>
    <t>-100 mADC</t>
  </si>
  <si>
    <t>-50 mADC</t>
  </si>
  <si>
    <t>0.1 ADC</t>
  </si>
  <si>
    <t>0.5 ADC</t>
  </si>
  <si>
    <t>-0.5 ADC</t>
  </si>
  <si>
    <t>-1.0 ADC</t>
  </si>
  <si>
    <t>1.0 ADC</t>
  </si>
  <si>
    <t>ACI PERFORMANCE TEST</t>
  </si>
  <si>
    <t>ACI Test</t>
  </si>
  <si>
    <t>Measured           Aac</t>
  </si>
  <si>
    <t>Lower Limit      Aac</t>
  </si>
  <si>
    <t>Upper Limit      Aac</t>
  </si>
  <si>
    <t>Measured       ppm</t>
  </si>
  <si>
    <t>10 µA, 10 Hz</t>
  </si>
  <si>
    <t>10 µA, 20 Hz</t>
  </si>
  <si>
    <t>10 µA, 30 Hz</t>
  </si>
  <si>
    <t>10 µA, 40 Hz</t>
  </si>
  <si>
    <t>10 µA 55 Hz</t>
  </si>
  <si>
    <t>10 µA, 300 Hz</t>
  </si>
  <si>
    <t>10 µA, 1 KHz</t>
  </si>
  <si>
    <t>10 µA, 5 KHz</t>
  </si>
  <si>
    <t>10 µA, 10 KHz</t>
  </si>
  <si>
    <t>100 µA, 10 Hz</t>
  </si>
  <si>
    <t>100 µA, 20 Hz</t>
  </si>
  <si>
    <t>100 µA, 30 Hz</t>
  </si>
  <si>
    <t>100 µA, 40 Hz</t>
  </si>
  <si>
    <t>100 µA 55 Hz</t>
  </si>
  <si>
    <t>100 µA, 300 Hz</t>
  </si>
  <si>
    <t>100 µA, 1 KHz</t>
  </si>
  <si>
    <t>100 µA, 5 KHz</t>
  </si>
  <si>
    <t>100 µA, 10 KHz</t>
  </si>
  <si>
    <t>1mA, 10 Hz</t>
  </si>
  <si>
    <t>1 mA, 20 Hz</t>
  </si>
  <si>
    <t>1 mA, 30 Hz</t>
  </si>
  <si>
    <t>1 mA, 40 Hz</t>
  </si>
  <si>
    <t>1 mA, 55 Hz</t>
  </si>
  <si>
    <t>1 mA, 300 Hz</t>
  </si>
  <si>
    <t>1 mA, 1 KHz</t>
  </si>
  <si>
    <t>1 mA, 5 KHz</t>
  </si>
  <si>
    <t>1 mA, 10 KHz</t>
  </si>
  <si>
    <t>10 mA, 10 Hz</t>
  </si>
  <si>
    <t>10 mA, 20 Hz</t>
  </si>
  <si>
    <t>10 mA, 30 Hz</t>
  </si>
  <si>
    <t>10 mA, 40 Hz</t>
  </si>
  <si>
    <t>10 mA, 55 Hz</t>
  </si>
  <si>
    <t>10 mA, 300 Hz</t>
  </si>
  <si>
    <t>10 mA, 1 KHz</t>
  </si>
  <si>
    <t>10 mA, 5 KHz</t>
  </si>
  <si>
    <t>10 mA, 10 KHz</t>
  </si>
  <si>
    <t>100 mA, 10 Hz</t>
  </si>
  <si>
    <t>100 mA, 20 Hz</t>
  </si>
  <si>
    <t>100 mA, 30 Hz</t>
  </si>
  <si>
    <t>100 mA, 40 Hz</t>
  </si>
  <si>
    <t>100 mA, 55 Hz</t>
  </si>
  <si>
    <t>100 mA, 300 Hz</t>
  </si>
  <si>
    <t>100 mA, 1 KHz</t>
  </si>
  <si>
    <t>100 mA, 5 KHz</t>
  </si>
  <si>
    <t>100 mA, 10 KHz</t>
  </si>
  <si>
    <t>1 A, 10 Hz</t>
  </si>
  <si>
    <t>1 A, 20 Hz</t>
  </si>
  <si>
    <t>1 A, 30 Hz</t>
  </si>
  <si>
    <t>1 A, 40 Hz</t>
  </si>
  <si>
    <t>1 A, 55 Hz</t>
  </si>
  <si>
    <t>1 A, 300 Hz</t>
  </si>
  <si>
    <t>1 A, 1 KHz</t>
  </si>
  <si>
    <t>1 A, 5 KHz</t>
  </si>
  <si>
    <t>1 A, 10 KHz</t>
  </si>
  <si>
    <t xml:space="preserve">Test    Summary   </t>
  </si>
  <si>
    <t>Initialization</t>
  </si>
  <si>
    <t>DCV</t>
  </si>
  <si>
    <t>OHM</t>
  </si>
  <si>
    <t>ACV</t>
  </si>
  <si>
    <t>DCI</t>
  </si>
  <si>
    <t>ACI</t>
  </si>
  <si>
    <t>Total</t>
  </si>
  <si>
    <t>Time escape minute</t>
  </si>
  <si>
    <t>Measured     ppm of Input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</si>
</sst>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76" formatCode="0.00_ "/>
    <numFmt numFmtId="177" formatCode="0.000000_ "/>
    <numFmt numFmtId="178" formatCode="0.000_ "/>
    <numFmt numFmtId="179" formatCode="0.000000E+00"/>
    <numFmt numFmtId="180" formatCode="0.0_ "/>
    <numFmt numFmtId="181" formatCode="0.00000000_ "/>
    <numFmt numFmtId="182" formatCode="0.0000000_ "/>
    <numFmt numFmtId="183" formatCode="0.00000_ "/>
    <numFmt numFmtId="184" formatCode="0.0000_ "/>
    <numFmt numFmtId="185" formatCode="0_ "/>
    <numFmt numFmtId="186" formatCode="0.000E+00"/>
    <numFmt numFmtId="187" formatCode="0_);[Red]\(0\)"/>
    <numFmt numFmtId="188" formatCode="0.00000E+00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10"/>
      <color rgb="FFFF0000"/>
      <name val="Calibri"/>
      <family val="2"/>
    </font>
    <font>
      <b/>
      <sz val="16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87640003662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87640003662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hair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horizontal="center"/>
    </xf>
    <xf numFmtId="0" fontId="6" fillId="0" borderId="1" xfId="0" applyFont="1" applyBorder="1"/>
    <xf numFmtId="0" fontId="6" fillId="3" borderId="4" xfId="0" applyFont="1" applyFill="1" applyBorder="1"/>
    <xf numFmtId="0" fontId="6" fillId="0" borderId="4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7" fillId="0" borderId="1" xfId="0" applyFont="1" applyBorder="1"/>
    <xf numFmtId="0" fontId="6" fillId="0" borderId="4" xfId="0" applyFont="1" applyBorder="1"/>
    <xf numFmtId="11" fontId="6" fillId="0" borderId="4" xfId="0" applyNumberFormat="1" applyFont="1" applyBorder="1" applyAlignment="1">
      <alignment horizontal="center"/>
    </xf>
    <xf numFmtId="11" fontId="6" fillId="3" borderId="4" xfId="0" applyNumberFormat="1" applyFont="1" applyFill="1" applyBorder="1" applyAlignment="1">
      <alignment horizontal="center"/>
    </xf>
    <xf numFmtId="0" fontId="6" fillId="0" borderId="4" xfId="0" applyFont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6" fillId="5" borderId="4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 wrapText="1"/>
    </xf>
    <xf numFmtId="0" fontId="6" fillId="5" borderId="3" xfId="0" applyFont="1" applyFill="1" applyBorder="1" applyAlignment="1">
      <alignment horizontal="center"/>
    </xf>
    <xf numFmtId="0" fontId="6" fillId="5" borderId="0" xfId="0" applyFont="1" applyFill="1" applyAlignment="1">
      <alignment horizontal="center" wrapText="1"/>
    </xf>
    <xf numFmtId="0" fontId="6" fillId="5" borderId="0" xfId="0" applyFont="1" applyFill="1" applyAlignment="1">
      <alignment horizontal="center"/>
    </xf>
    <xf numFmtId="0" fontId="6" fillId="5" borderId="5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6" fillId="2" borderId="4" xfId="0" applyFont="1" applyFill="1" applyBorder="1" applyAlignment="1">
      <alignment horizontal="center"/>
    </xf>
    <xf numFmtId="0" fontId="0" fillId="0" borderId="4" xfId="0" applyBorder="1"/>
    <xf numFmtId="0" fontId="6" fillId="6" borderId="3" xfId="0" applyFont="1" applyFill="1" applyBorder="1" applyAlignment="1">
      <alignment horizontal="center" wrapText="1"/>
    </xf>
    <xf numFmtId="0" fontId="2" fillId="0" borderId="0" xfId="0" applyFont="1"/>
    <xf numFmtId="0" fontId="2" fillId="4" borderId="0" xfId="0" applyFont="1" applyFill="1"/>
    <xf numFmtId="0" fontId="2" fillId="7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2" fillId="7" borderId="0" xfId="0" applyFont="1" applyFill="1"/>
    <xf numFmtId="0" fontId="2" fillId="8" borderId="0" xfId="0" applyFont="1" applyFill="1"/>
    <xf numFmtId="11" fontId="6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0" fontId="6" fillId="7" borderId="4" xfId="0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0" fillId="0" borderId="1" xfId="0" applyBorder="1"/>
    <xf numFmtId="0" fontId="0" fillId="0" borderId="6" xfId="0" applyBorder="1"/>
    <xf numFmtId="0" fontId="9" fillId="0" borderId="1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0" fillId="0" borderId="0" xfId="0"/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 wrapText="1"/>
    </xf>
    <xf numFmtId="176" fontId="6" fillId="4" borderId="0" xfId="0" applyNumberFormat="1" applyFont="1" applyFill="1" applyAlignment="1">
      <alignment horizontal="center"/>
    </xf>
    <xf numFmtId="183" fontId="6" fillId="0" borderId="4" xfId="0" applyNumberFormat="1" applyFont="1" applyBorder="1" applyAlignment="1">
      <alignment horizontal="center"/>
    </xf>
    <xf numFmtId="176" fontId="6" fillId="0" borderId="4" xfId="0" applyNumberFormat="1" applyFont="1" applyBorder="1" applyAlignment="1">
      <alignment horizontal="center"/>
    </xf>
    <xf numFmtId="178" fontId="6" fillId="0" borderId="4" xfId="0" applyNumberFormat="1" applyFont="1" applyBorder="1" applyAlignment="1">
      <alignment horizontal="center"/>
    </xf>
    <xf numFmtId="182" fontId="6" fillId="3" borderId="4" xfId="0" applyNumberFormat="1" applyFont="1" applyFill="1" applyBorder="1" applyAlignment="1">
      <alignment horizontal="center"/>
    </xf>
    <xf numFmtId="176" fontId="6" fillId="3" borderId="4" xfId="0" applyNumberFormat="1" applyFont="1" applyFill="1" applyBorder="1" applyAlignment="1">
      <alignment horizontal="center"/>
    </xf>
    <xf numFmtId="178" fontId="6" fillId="3" borderId="4" xfId="0" applyNumberFormat="1" applyFont="1" applyFill="1" applyBorder="1" applyAlignment="1">
      <alignment horizontal="center"/>
    </xf>
    <xf numFmtId="183" fontId="6" fillId="3" borderId="4" xfId="0" applyNumberFormat="1" applyFont="1" applyFill="1" applyBorder="1" applyAlignment="1">
      <alignment horizontal="center"/>
    </xf>
    <xf numFmtId="184" fontId="6" fillId="0" borderId="4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180" fontId="6" fillId="0" borderId="4" xfId="0" applyNumberFormat="1" applyFont="1" applyBorder="1" applyAlignment="1">
      <alignment horizontal="center"/>
    </xf>
    <xf numFmtId="179" fontId="6" fillId="3" borderId="4" xfId="0" applyNumberFormat="1" applyFont="1" applyFill="1" applyBorder="1" applyAlignment="1">
      <alignment horizontal="center"/>
    </xf>
    <xf numFmtId="180" fontId="6" fillId="3" borderId="4" xfId="0" applyNumberFormat="1" applyFont="1" applyFill="1" applyBorder="1" applyAlignment="1">
      <alignment horizontal="center"/>
    </xf>
    <xf numFmtId="181" fontId="6" fillId="3" borderId="4" xfId="0" applyNumberFormat="1" applyFont="1" applyFill="1" applyBorder="1" applyAlignment="1">
      <alignment horizontal="center"/>
    </xf>
    <xf numFmtId="177" fontId="6" fillId="3" borderId="4" xfId="0" applyNumberFormat="1" applyFont="1" applyFill="1" applyBorder="1" applyAlignment="1">
      <alignment horizontal="center"/>
    </xf>
    <xf numFmtId="177" fontId="6" fillId="0" borderId="4" xfId="0" applyNumberFormat="1" applyFont="1" applyBorder="1" applyAlignment="1">
      <alignment horizontal="center"/>
    </xf>
    <xf numFmtId="184" fontId="6" fillId="3" borderId="4" xfId="0" applyNumberFormat="1" applyFont="1" applyFill="1" applyBorder="1" applyAlignment="1">
      <alignment horizontal="center"/>
    </xf>
    <xf numFmtId="182" fontId="6" fillId="0" borderId="4" xfId="0" applyNumberFormat="1" applyFont="1" applyBorder="1" applyAlignment="1">
      <alignment horizontal="center"/>
    </xf>
    <xf numFmtId="185" fontId="6" fillId="0" borderId="4" xfId="0" applyNumberFormat="1" applyFont="1" applyBorder="1" applyAlignment="1">
      <alignment horizontal="center"/>
    </xf>
    <xf numFmtId="185" fontId="6" fillId="3" borderId="4" xfId="0" applyNumberFormat="1" applyFont="1" applyFill="1" applyBorder="1" applyAlignment="1">
      <alignment horizontal="center"/>
    </xf>
    <xf numFmtId="186" fontId="6" fillId="0" borderId="4" xfId="0" applyNumberFormat="1" applyFont="1" applyBorder="1" applyAlignment="1">
      <alignment horizontal="center"/>
    </xf>
    <xf numFmtId="186" fontId="6" fillId="3" borderId="4" xfId="0" applyNumberFormat="1" applyFont="1" applyFill="1" applyBorder="1" applyAlignment="1">
      <alignment horizontal="center"/>
    </xf>
    <xf numFmtId="179" fontId="6" fillId="0" borderId="0" xfId="0" applyNumberFormat="1" applyFont="1" applyAlignment="1">
      <alignment horizontal="center"/>
    </xf>
    <xf numFmtId="187" fontId="8" fillId="0" borderId="4" xfId="0" applyNumberFormat="1" applyFont="1" applyBorder="1" applyAlignment="1">
      <alignment horizontal="center"/>
    </xf>
    <xf numFmtId="187" fontId="8" fillId="3" borderId="4" xfId="0" applyNumberFormat="1" applyFont="1" applyFill="1" applyBorder="1" applyAlignment="1">
      <alignment horizontal="center"/>
    </xf>
    <xf numFmtId="187" fontId="6" fillId="3" borderId="4" xfId="0" applyNumberFormat="1" applyFont="1" applyFill="1" applyBorder="1" applyAlignment="1">
      <alignment horizontal="center"/>
    </xf>
    <xf numFmtId="187" fontId="6" fillId="0" borderId="4" xfId="0" applyNumberFormat="1" applyFont="1" applyBorder="1" applyAlignment="1">
      <alignment horizontal="center"/>
    </xf>
    <xf numFmtId="181" fontId="6" fillId="0" borderId="4" xfId="0" applyNumberFormat="1" applyFont="1" applyBorder="1" applyAlignment="1">
      <alignment horizontal="center"/>
    </xf>
    <xf numFmtId="185" fontId="8" fillId="3" borderId="4" xfId="0" applyNumberFormat="1" applyFont="1" applyFill="1" applyBorder="1" applyAlignment="1">
      <alignment horizontal="center"/>
    </xf>
    <xf numFmtId="185" fontId="8" fillId="0" borderId="4" xfId="0" applyNumberFormat="1" applyFont="1" applyBorder="1" applyAlignment="1">
      <alignment horizontal="center"/>
    </xf>
    <xf numFmtId="188" fontId="6" fillId="7" borderId="4" xfId="0" applyNumberFormat="1" applyFont="1" applyFill="1" applyBorder="1" applyAlignment="1">
      <alignment horizontal="center"/>
    </xf>
    <xf numFmtId="179" fontId="6" fillId="7" borderId="4" xfId="0" applyNumberFormat="1" applyFont="1" applyFill="1" applyBorder="1"/>
    <xf numFmtId="185" fontId="6" fillId="7" borderId="4" xfId="0" applyNumberFormat="1" applyFont="1" applyFill="1" applyBorder="1" applyAlignment="1">
      <alignment horizontal="center"/>
    </xf>
    <xf numFmtId="176" fontId="6" fillId="7" borderId="4" xfId="0" applyNumberFormat="1" applyFont="1" applyFill="1" applyBorder="1" applyAlignment="1">
      <alignment horizontal="center"/>
    </xf>
    <xf numFmtId="188" fontId="6" fillId="3" borderId="4" xfId="0" applyNumberFormat="1" applyFont="1" applyFill="1" applyBorder="1" applyAlignment="1">
      <alignment horizontal="center"/>
    </xf>
    <xf numFmtId="179" fontId="6" fillId="3" borderId="4" xfId="0" applyNumberFormat="1" applyFont="1" applyFill="1" applyBorder="1"/>
    <xf numFmtId="188" fontId="6" fillId="0" borderId="4" xfId="0" applyNumberFormat="1" applyFont="1" applyBorder="1" applyAlignment="1">
      <alignment horizontal="center"/>
    </xf>
    <xf numFmtId="179" fontId="6" fillId="0" borderId="4" xfId="0" applyNumberFormat="1" applyFont="1" applyBorder="1"/>
    <xf numFmtId="179" fontId="6" fillId="0" borderId="4" xfId="0" applyNumberFormat="1" applyFont="1" applyBorder="1" applyAlignment="1">
      <alignment horizontal="left"/>
    </xf>
    <xf numFmtId="176" fontId="6" fillId="3" borderId="4" xfId="0" applyNumberFormat="1" applyFont="1" applyFill="1" applyBorder="1" applyAlignment="1">
      <alignment horizontal="center" wrapText="1"/>
    </xf>
    <xf numFmtId="0" fontId="6" fillId="4" borderId="0" xfId="0" applyFont="1" applyFill="1" applyAlignment="1">
      <alignment horizontal="center" wrapText="1"/>
    </xf>
    <xf numFmtId="0" fontId="0" fillId="0" borderId="0" xfId="0"/>
    <xf numFmtId="0" fontId="6" fillId="8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6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4" fillId="7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4" fillId="2" borderId="0" xfId="0" applyFont="1" applyFill="1" applyAlignment="1">
      <alignment horizontal="center" wrapText="1"/>
    </xf>
    <xf numFmtId="0" fontId="4" fillId="8" borderId="0" xfId="0" applyFont="1" applyFill="1" applyAlignment="1">
      <alignment horizontal="center"/>
    </xf>
    <xf numFmtId="0" fontId="4" fillId="7" borderId="0" xfId="0" applyFont="1" applyFill="1" applyAlignment="1">
      <alignment horizontal="center" wrapText="1"/>
    </xf>
    <xf numFmtId="0" fontId="6" fillId="3" borderId="4" xfId="0" applyFont="1" applyFill="1" applyBorder="1" applyAlignment="1">
      <alignment horizontal="center"/>
    </xf>
    <xf numFmtId="0" fontId="5" fillId="5" borderId="0" xfId="0" applyFont="1" applyFill="1" applyAlignment="1">
      <alignment horizontal="center" wrapText="1"/>
    </xf>
  </cellXfs>
  <cellStyles count="1">
    <cellStyle name="常规" xfId="0" builtinId="0"/>
  </cellStyles>
  <dxfs count="7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4"/>
  <sheetViews>
    <sheetView tabSelected="1" topLeftCell="A151" workbookViewId="0">
      <selection activeCell="N170" sqref="N170"/>
    </sheetView>
  </sheetViews>
  <sheetFormatPr defaultRowHeight="13.5" x14ac:dyDescent="0.15"/>
  <cols>
    <col min="1" max="1" width="10.625" style="41" customWidth="1"/>
    <col min="2" max="2" width="11" style="41" customWidth="1"/>
    <col min="3" max="3" width="11.875" style="41" bestFit="1" customWidth="1"/>
    <col min="4" max="4" width="13" style="41" bestFit="1" customWidth="1"/>
    <col min="5" max="6" width="12.125" style="41" bestFit="1" customWidth="1"/>
    <col min="7" max="7" width="11.375" style="41" bestFit="1" customWidth="1"/>
    <col min="8" max="8" width="9.625" style="41" customWidth="1"/>
    <col min="10" max="10" width="11.125" style="41" bestFit="1" customWidth="1"/>
  </cols>
  <sheetData>
    <row r="1" spans="1:10" ht="32.1" customHeight="1" thickBot="1" x14ac:dyDescent="0.4">
      <c r="A1" s="2"/>
      <c r="B1" s="2"/>
      <c r="C1" s="2"/>
      <c r="D1" s="2"/>
      <c r="E1" s="39" t="s">
        <v>0</v>
      </c>
      <c r="F1" s="37"/>
      <c r="G1" s="2"/>
      <c r="H1" s="2"/>
      <c r="I1" s="2"/>
    </row>
    <row r="2" spans="1:10" ht="16.5" customHeight="1" x14ac:dyDescent="0.15">
      <c r="A2" s="1"/>
      <c r="B2" s="1"/>
      <c r="C2" s="1"/>
      <c r="D2" s="1"/>
      <c r="E2" s="1"/>
      <c r="F2" s="1"/>
      <c r="G2" s="1"/>
      <c r="H2" s="1"/>
      <c r="I2" s="1"/>
    </row>
    <row r="3" spans="1:10" ht="16.5" customHeight="1" thickBot="1" x14ac:dyDescent="0.3">
      <c r="A3" s="1"/>
      <c r="B3" s="1"/>
      <c r="C3" s="1"/>
      <c r="D3" s="1"/>
      <c r="E3" s="5" t="s">
        <v>1</v>
      </c>
      <c r="F3" s="1"/>
      <c r="G3" s="1"/>
      <c r="H3" s="1"/>
      <c r="I3" s="1"/>
      <c r="J3" s="1"/>
    </row>
    <row r="4" spans="1:10" ht="16.5" customHeight="1" x14ac:dyDescent="0.25">
      <c r="A4" s="103"/>
      <c r="B4" s="87"/>
      <c r="C4" s="96"/>
      <c r="D4" s="87"/>
      <c r="E4" s="44"/>
      <c r="F4" s="96"/>
      <c r="G4" s="87"/>
      <c r="H4" s="96"/>
      <c r="I4" s="87"/>
    </row>
    <row r="5" spans="1:10" ht="14.25" customHeight="1" x14ac:dyDescent="0.2">
      <c r="A5" s="94" t="s">
        <v>2</v>
      </c>
      <c r="B5" s="87"/>
      <c r="C5" s="95" t="s">
        <v>3</v>
      </c>
      <c r="D5" s="87"/>
      <c r="E5" s="46"/>
      <c r="F5" s="94" t="s">
        <v>4</v>
      </c>
      <c r="G5" s="87"/>
      <c r="H5" s="89" t="s">
        <v>5</v>
      </c>
      <c r="I5" s="87"/>
    </row>
    <row r="6" spans="1:10" ht="14.25" customHeight="1" x14ac:dyDescent="0.2">
      <c r="A6" s="90" t="s">
        <v>6</v>
      </c>
      <c r="B6" s="87"/>
      <c r="C6" s="91" t="s">
        <v>7</v>
      </c>
      <c r="D6" s="87"/>
      <c r="E6" s="25"/>
      <c r="F6" s="90" t="s">
        <v>8</v>
      </c>
      <c r="G6" s="87"/>
      <c r="H6" s="91" t="s">
        <v>9</v>
      </c>
      <c r="I6" s="87"/>
    </row>
    <row r="7" spans="1:10" ht="14.25" customHeight="1" x14ac:dyDescent="0.2">
      <c r="A7" s="94" t="s">
        <v>10</v>
      </c>
      <c r="B7" s="87"/>
      <c r="C7" s="89" t="s">
        <v>11</v>
      </c>
      <c r="D7" s="87"/>
      <c r="E7" s="26"/>
      <c r="F7" s="94" t="s">
        <v>12</v>
      </c>
      <c r="G7" s="87"/>
      <c r="H7" s="89" t="s">
        <v>13</v>
      </c>
      <c r="I7" s="87"/>
    </row>
    <row r="8" spans="1:10" ht="14.25" customHeight="1" x14ac:dyDescent="0.2">
      <c r="A8" s="90" t="s">
        <v>14</v>
      </c>
      <c r="B8" s="87"/>
      <c r="C8" s="91" t="s">
        <v>15</v>
      </c>
      <c r="D8" s="87"/>
      <c r="E8" s="25"/>
      <c r="F8" s="90" t="s">
        <v>16</v>
      </c>
      <c r="G8" s="87"/>
      <c r="H8" s="98">
        <v>23</v>
      </c>
      <c r="I8" s="87"/>
    </row>
    <row r="9" spans="1:10" ht="14.25" customHeight="1" x14ac:dyDescent="0.2">
      <c r="A9" s="94" t="s">
        <v>17</v>
      </c>
      <c r="B9" s="87"/>
      <c r="C9" s="89" t="s">
        <v>18</v>
      </c>
      <c r="D9" s="87"/>
      <c r="E9" s="26"/>
      <c r="F9" s="94" t="s">
        <v>19</v>
      </c>
      <c r="G9" s="87"/>
      <c r="H9" s="89">
        <v>40.729999999999997</v>
      </c>
      <c r="I9" s="87"/>
    </row>
    <row r="10" spans="1:10" ht="14.25" customHeight="1" x14ac:dyDescent="0.2">
      <c r="A10" s="90" t="s">
        <v>20</v>
      </c>
      <c r="B10" s="87"/>
      <c r="C10" s="91" t="s">
        <v>21</v>
      </c>
      <c r="D10" s="87"/>
      <c r="E10" s="25"/>
      <c r="F10" s="90" t="s">
        <v>22</v>
      </c>
      <c r="G10" s="87"/>
      <c r="H10" s="91">
        <v>4.2</v>
      </c>
      <c r="I10" s="87"/>
    </row>
    <row r="11" spans="1:10" ht="14.25" customHeight="1" x14ac:dyDescent="0.2">
      <c r="A11" s="94" t="s">
        <v>23</v>
      </c>
      <c r="B11" s="87"/>
      <c r="C11" s="89" t="s">
        <v>24</v>
      </c>
      <c r="D11" s="87"/>
      <c r="E11" s="26"/>
      <c r="F11" s="94" t="s">
        <v>25</v>
      </c>
      <c r="G11" s="87"/>
      <c r="H11" s="89">
        <v>0.69</v>
      </c>
      <c r="I11" s="87"/>
    </row>
    <row r="12" spans="1:10" ht="14.25" customHeight="1" x14ac:dyDescent="0.2">
      <c r="A12" s="90" t="s">
        <v>26</v>
      </c>
      <c r="B12" s="87"/>
      <c r="C12" s="91">
        <v>0</v>
      </c>
      <c r="D12" s="87"/>
      <c r="E12" s="25"/>
      <c r="F12" s="90" t="s">
        <v>27</v>
      </c>
      <c r="G12" s="87"/>
      <c r="H12" s="91" t="s">
        <v>28</v>
      </c>
      <c r="I12" s="87"/>
    </row>
    <row r="13" spans="1:10" ht="14.25" customHeight="1" x14ac:dyDescent="0.2">
      <c r="A13" s="100" t="s">
        <v>29</v>
      </c>
      <c r="B13" s="87"/>
      <c r="C13" s="88" t="s">
        <v>30</v>
      </c>
      <c r="D13" s="87"/>
      <c r="E13" s="26"/>
      <c r="F13" s="94"/>
      <c r="G13" s="87"/>
      <c r="H13" s="89"/>
      <c r="I13" s="87"/>
    </row>
    <row r="14" spans="1:10" ht="14.25" customHeight="1" x14ac:dyDescent="0.2">
      <c r="A14" s="90"/>
      <c r="B14" s="87"/>
      <c r="C14" s="91"/>
      <c r="D14" s="87"/>
      <c r="E14" s="25"/>
      <c r="F14" s="90"/>
      <c r="G14" s="87"/>
      <c r="H14" s="98"/>
      <c r="I14" s="87"/>
    </row>
    <row r="15" spans="1:10" ht="25.5" customHeight="1" x14ac:dyDescent="0.2">
      <c r="A15" s="99"/>
      <c r="B15" s="87"/>
      <c r="C15" s="86"/>
      <c r="D15" s="87"/>
      <c r="E15" s="26"/>
      <c r="F15" s="99"/>
      <c r="G15" s="87"/>
      <c r="H15" s="86"/>
      <c r="I15" s="87"/>
    </row>
    <row r="16" spans="1:10" ht="14.25" customHeight="1" x14ac:dyDescent="0.2">
      <c r="A16" s="33"/>
      <c r="C16" s="32"/>
      <c r="E16" s="25"/>
      <c r="F16" s="90"/>
      <c r="G16" s="87"/>
      <c r="H16" s="91"/>
      <c r="I16" s="87"/>
    </row>
    <row r="17" spans="1:9" ht="14.25" customHeight="1" x14ac:dyDescent="0.15"/>
    <row r="19" spans="1:9" ht="16.5" customHeight="1" thickBot="1" x14ac:dyDescent="0.3">
      <c r="A19" s="32"/>
      <c r="B19" s="32"/>
      <c r="C19" s="32"/>
      <c r="D19" s="32"/>
      <c r="E19" s="5" t="s">
        <v>31</v>
      </c>
      <c r="F19" s="32"/>
      <c r="G19" s="32"/>
      <c r="H19" s="32"/>
      <c r="I19" s="32"/>
    </row>
    <row r="20" spans="1:9" ht="15" customHeight="1" x14ac:dyDescent="0.25">
      <c r="A20" s="96" t="s">
        <v>32</v>
      </c>
      <c r="B20" s="87"/>
      <c r="C20" s="96" t="s">
        <v>14</v>
      </c>
      <c r="D20" s="87"/>
      <c r="E20" s="44" t="s">
        <v>33</v>
      </c>
      <c r="F20" s="96" t="s">
        <v>34</v>
      </c>
      <c r="G20" s="87"/>
      <c r="H20" s="96" t="s">
        <v>35</v>
      </c>
      <c r="I20" s="87"/>
    </row>
    <row r="21" spans="1:9" ht="14.25" customHeight="1" x14ac:dyDescent="0.2">
      <c r="A21" s="97" t="s">
        <v>36</v>
      </c>
      <c r="B21" s="87"/>
      <c r="C21" s="98" t="s">
        <v>37</v>
      </c>
      <c r="D21" s="87"/>
      <c r="E21" s="27" t="s">
        <v>38</v>
      </c>
      <c r="F21" s="98" t="s">
        <v>38</v>
      </c>
      <c r="G21" s="87"/>
      <c r="H21" s="98" t="s">
        <v>38</v>
      </c>
      <c r="I21" s="87"/>
    </row>
    <row r="22" spans="1:9" ht="14.25" customHeight="1" x14ac:dyDescent="0.2">
      <c r="A22" s="94" t="s">
        <v>39</v>
      </c>
      <c r="B22" s="87"/>
      <c r="C22" s="89" t="s">
        <v>40</v>
      </c>
      <c r="D22" s="87"/>
      <c r="E22" s="28" t="s">
        <v>38</v>
      </c>
      <c r="F22" s="95" t="s">
        <v>38</v>
      </c>
      <c r="G22" s="87"/>
      <c r="H22" s="89" t="s">
        <v>38</v>
      </c>
      <c r="I22" s="87"/>
    </row>
    <row r="23" spans="1:9" ht="14.25" customHeight="1" x14ac:dyDescent="0.2">
      <c r="A23" s="97" t="s">
        <v>41</v>
      </c>
      <c r="B23" s="87"/>
      <c r="C23" s="98" t="s">
        <v>42</v>
      </c>
      <c r="D23" s="87"/>
      <c r="E23" s="27" t="s">
        <v>38</v>
      </c>
      <c r="F23" s="98" t="s">
        <v>38</v>
      </c>
      <c r="G23" s="87"/>
      <c r="H23" s="98" t="s">
        <v>38</v>
      </c>
      <c r="I23" s="87"/>
    </row>
    <row r="24" spans="1:9" ht="14.25" customHeight="1" x14ac:dyDescent="0.2">
      <c r="A24" s="94" t="s">
        <v>43</v>
      </c>
      <c r="B24" s="87"/>
      <c r="C24" s="89" t="s">
        <v>44</v>
      </c>
      <c r="D24" s="87"/>
      <c r="E24" s="28" t="s">
        <v>45</v>
      </c>
      <c r="F24" s="95" t="s">
        <v>46</v>
      </c>
      <c r="G24" s="87"/>
      <c r="H24" s="89" t="s">
        <v>47</v>
      </c>
      <c r="I24" s="87"/>
    </row>
    <row r="25" spans="1:9" ht="14.25" customHeight="1" x14ac:dyDescent="0.2">
      <c r="A25" s="32"/>
      <c r="B25" s="32"/>
      <c r="C25" s="32"/>
      <c r="D25" s="32"/>
      <c r="E25" s="32"/>
      <c r="F25" s="32"/>
      <c r="G25" s="32"/>
      <c r="H25" s="32"/>
      <c r="I25" s="32"/>
    </row>
    <row r="26" spans="1:9" ht="14.25" customHeight="1" x14ac:dyDescent="0.2">
      <c r="A26" s="32"/>
      <c r="B26" s="32"/>
      <c r="C26" s="32"/>
      <c r="D26" s="32"/>
      <c r="E26" s="32"/>
      <c r="F26" s="32"/>
      <c r="G26" s="32"/>
      <c r="H26" s="32"/>
      <c r="I26" s="32"/>
    </row>
    <row r="27" spans="1:9" ht="14.25" customHeight="1" thickBot="1" x14ac:dyDescent="0.3">
      <c r="A27" s="32"/>
      <c r="B27" s="32"/>
      <c r="C27" s="32"/>
      <c r="D27" s="32"/>
      <c r="E27" s="5" t="s">
        <v>48</v>
      </c>
      <c r="F27" s="32"/>
      <c r="G27" s="32"/>
      <c r="H27" s="32"/>
      <c r="I27" s="32"/>
    </row>
    <row r="28" spans="1:9" ht="14.25" customHeight="1" x14ac:dyDescent="0.25">
      <c r="A28" s="103"/>
      <c r="B28" s="87"/>
      <c r="C28" s="96"/>
      <c r="D28" s="87"/>
      <c r="E28" s="44"/>
      <c r="F28" s="96"/>
      <c r="G28" s="87"/>
      <c r="H28" s="96"/>
      <c r="I28" s="87"/>
    </row>
    <row r="29" spans="1:9" ht="15.95" customHeight="1" x14ac:dyDescent="0.2">
      <c r="A29" s="100" t="s">
        <v>49</v>
      </c>
      <c r="B29" s="87"/>
      <c r="C29" s="88" t="s">
        <v>50</v>
      </c>
      <c r="D29" s="87"/>
      <c r="E29" s="30"/>
      <c r="F29" s="100" t="s">
        <v>51</v>
      </c>
      <c r="G29" s="87"/>
      <c r="H29" s="88" t="s">
        <v>52</v>
      </c>
      <c r="I29" s="87"/>
    </row>
    <row r="30" spans="1:9" ht="15.95" customHeight="1" x14ac:dyDescent="0.2">
      <c r="A30" s="97" t="s">
        <v>53</v>
      </c>
      <c r="B30" s="87"/>
      <c r="C30" s="98" t="s">
        <v>54</v>
      </c>
      <c r="D30" s="87"/>
      <c r="E30" s="29"/>
      <c r="F30" s="97" t="s">
        <v>55</v>
      </c>
      <c r="G30" s="87"/>
      <c r="H30" s="98" t="s">
        <v>56</v>
      </c>
      <c r="I30" s="87"/>
    </row>
    <row r="31" spans="1:9" ht="15.95" customHeight="1" x14ac:dyDescent="0.2">
      <c r="A31" s="100" t="s">
        <v>57</v>
      </c>
      <c r="B31" s="87"/>
      <c r="C31" s="88" t="s">
        <v>58</v>
      </c>
      <c r="D31" s="87"/>
      <c r="E31" s="30"/>
      <c r="F31" s="100" t="s">
        <v>59</v>
      </c>
      <c r="G31" s="87"/>
      <c r="H31" s="88" t="s">
        <v>60</v>
      </c>
      <c r="I31" s="87"/>
    </row>
    <row r="32" spans="1:9" ht="15.95" customHeight="1" x14ac:dyDescent="0.2">
      <c r="A32" s="97" t="s">
        <v>61</v>
      </c>
      <c r="B32" s="87"/>
      <c r="C32" s="98" t="s">
        <v>62</v>
      </c>
      <c r="D32" s="87"/>
      <c r="E32" s="29"/>
      <c r="F32" s="97" t="s">
        <v>63</v>
      </c>
      <c r="G32" s="87"/>
      <c r="H32" s="98" t="s">
        <v>64</v>
      </c>
      <c r="I32" s="87"/>
    </row>
    <row r="33" spans="1:11" ht="14.25" customHeight="1" x14ac:dyDescent="0.2">
      <c r="A33" s="100" t="s">
        <v>65</v>
      </c>
      <c r="B33" s="87"/>
      <c r="C33" s="88" t="s">
        <v>66</v>
      </c>
      <c r="D33" s="87"/>
      <c r="E33" s="30"/>
      <c r="F33" s="100" t="s">
        <v>67</v>
      </c>
      <c r="G33" s="87"/>
      <c r="H33" s="88">
        <v>398.19256000000001</v>
      </c>
      <c r="I33" s="87"/>
    </row>
    <row r="34" spans="1:11" ht="32.1" customHeight="1" x14ac:dyDescent="0.2">
      <c r="A34" s="101" t="s">
        <v>68</v>
      </c>
      <c r="B34" s="87"/>
      <c r="C34" s="98" t="s">
        <v>69</v>
      </c>
      <c r="D34" s="87"/>
      <c r="E34" s="29"/>
      <c r="F34" s="101" t="s">
        <v>70</v>
      </c>
      <c r="G34" s="87"/>
      <c r="H34" s="98">
        <v>398.19209999999998</v>
      </c>
      <c r="I34" s="87"/>
    </row>
    <row r="35" spans="1:11" ht="32.1" customHeight="1" x14ac:dyDescent="0.2">
      <c r="A35" s="99" t="s">
        <v>71</v>
      </c>
      <c r="B35" s="87"/>
      <c r="C35" s="89" t="s">
        <v>72</v>
      </c>
      <c r="D35" s="87"/>
      <c r="E35" s="26"/>
      <c r="F35" s="99" t="s">
        <v>73</v>
      </c>
      <c r="G35" s="87"/>
      <c r="H35" s="89">
        <v>23.5</v>
      </c>
      <c r="I35" s="87"/>
    </row>
    <row r="36" spans="1:11" ht="32.1" customHeight="1" x14ac:dyDescent="0.2">
      <c r="A36" s="101" t="s">
        <v>74</v>
      </c>
      <c r="B36" s="87"/>
      <c r="C36" s="98" t="s">
        <v>75</v>
      </c>
      <c r="D36" s="87"/>
      <c r="E36" s="29"/>
      <c r="F36" s="101" t="s">
        <v>76</v>
      </c>
      <c r="G36" s="87"/>
      <c r="H36" s="98">
        <v>23.5</v>
      </c>
      <c r="I36" s="87"/>
    </row>
    <row r="37" spans="1:11" ht="32.1" customHeight="1" x14ac:dyDescent="0.2">
      <c r="A37" s="99" t="s">
        <v>77</v>
      </c>
      <c r="B37" s="87"/>
      <c r="C37" s="89" t="s">
        <v>78</v>
      </c>
      <c r="D37" s="87"/>
      <c r="E37" s="26"/>
      <c r="F37" s="99" t="s">
        <v>79</v>
      </c>
      <c r="G37" s="87"/>
      <c r="H37" s="89">
        <v>23</v>
      </c>
      <c r="I37" s="87"/>
    </row>
    <row r="38" spans="1:11" ht="14.25" customHeight="1" x14ac:dyDescent="0.2">
      <c r="A38" s="97" t="s">
        <v>80</v>
      </c>
      <c r="B38" s="87"/>
      <c r="C38" s="98" t="s">
        <v>81</v>
      </c>
      <c r="D38" s="87"/>
      <c r="E38" s="29"/>
      <c r="F38" s="97" t="s">
        <v>82</v>
      </c>
      <c r="G38" s="87"/>
      <c r="H38" s="98"/>
      <c r="I38" s="87"/>
    </row>
    <row r="39" spans="1:11" ht="14.25" customHeight="1" x14ac:dyDescent="0.2">
      <c r="A39" s="94" t="s">
        <v>83</v>
      </c>
      <c r="B39" s="87"/>
      <c r="C39" s="89" t="s">
        <v>84</v>
      </c>
      <c r="D39" s="87"/>
      <c r="E39" s="26"/>
      <c r="F39" s="94" t="s">
        <v>85</v>
      </c>
      <c r="G39" s="87"/>
      <c r="H39" s="89"/>
      <c r="I39" s="87"/>
    </row>
    <row r="40" spans="1:11" ht="14.25" customHeight="1" x14ac:dyDescent="0.2">
      <c r="A40" s="97" t="s">
        <v>86</v>
      </c>
      <c r="B40" s="87"/>
      <c r="C40" s="98" t="s">
        <v>87</v>
      </c>
      <c r="D40" s="87"/>
      <c r="E40" s="29"/>
      <c r="F40" s="97" t="s">
        <v>88</v>
      </c>
      <c r="G40" s="87"/>
      <c r="H40" s="98">
        <v>0</v>
      </c>
      <c r="I40" s="87"/>
    </row>
    <row r="41" spans="1:11" ht="32.1" customHeight="1" x14ac:dyDescent="0.2">
      <c r="A41" s="94"/>
      <c r="B41" s="87"/>
      <c r="C41" s="89"/>
      <c r="D41" s="87"/>
      <c r="E41" s="26"/>
      <c r="F41" s="94"/>
      <c r="G41" s="87"/>
      <c r="H41" s="89"/>
      <c r="I41" s="87"/>
    </row>
    <row r="42" spans="1:11" ht="32.1" customHeight="1" x14ac:dyDescent="0.2">
      <c r="G42" s="32"/>
      <c r="H42" s="32"/>
      <c r="I42" s="32"/>
    </row>
    <row r="43" spans="1:11" ht="25.5" customHeight="1" thickBot="1" x14ac:dyDescent="0.4">
      <c r="A43" s="2"/>
      <c r="B43" s="2"/>
      <c r="C43" s="2"/>
      <c r="E43" s="39" t="s">
        <v>89</v>
      </c>
      <c r="F43" s="37"/>
      <c r="G43" s="2"/>
      <c r="H43" s="2"/>
      <c r="I43" s="2"/>
    </row>
    <row r="44" spans="1:11" ht="25.5" customHeight="1" x14ac:dyDescent="0.2">
      <c r="A44" s="14" t="s">
        <v>90</v>
      </c>
      <c r="B44" s="14" t="s">
        <v>91</v>
      </c>
      <c r="C44" s="15" t="s">
        <v>92</v>
      </c>
      <c r="D44" s="14" t="s">
        <v>93</v>
      </c>
      <c r="E44" s="14" t="s">
        <v>94</v>
      </c>
      <c r="F44" s="14" t="s">
        <v>95</v>
      </c>
      <c r="G44" s="13" t="s">
        <v>96</v>
      </c>
      <c r="H44" s="14" t="s">
        <v>97</v>
      </c>
      <c r="I44" s="15" t="s">
        <v>98</v>
      </c>
      <c r="J44" s="14" t="s">
        <v>99</v>
      </c>
    </row>
    <row r="45" spans="1:11" ht="14.25" customHeight="1" x14ac:dyDescent="0.2">
      <c r="A45" s="43" t="s">
        <v>100</v>
      </c>
      <c r="B45" s="47">
        <v>0</v>
      </c>
      <c r="C45" s="43">
        <v>-0.17</v>
      </c>
      <c r="D45" s="9">
        <v>7.5000000000000002E-7</v>
      </c>
      <c r="E45" s="48"/>
      <c r="F45" s="48"/>
      <c r="G45" s="43" t="s">
        <v>101</v>
      </c>
      <c r="H45" s="9"/>
      <c r="I45" s="48"/>
      <c r="J45" s="49">
        <v>1.509230856356236E-2</v>
      </c>
      <c r="K45">
        <v>9.7099999999999999E-3</v>
      </c>
    </row>
    <row r="46" spans="1:11" ht="14.25" customHeight="1" x14ac:dyDescent="0.2">
      <c r="A46" s="40" t="s">
        <v>102</v>
      </c>
      <c r="B46" s="50">
        <v>0</v>
      </c>
      <c r="C46" s="40">
        <v>0</v>
      </c>
      <c r="D46" s="10">
        <v>7.5000000000000002E-7</v>
      </c>
      <c r="E46" s="51"/>
      <c r="F46" s="51"/>
      <c r="G46" s="40" t="s">
        <v>101</v>
      </c>
      <c r="H46" s="10"/>
      <c r="I46" s="51"/>
      <c r="J46" s="52">
        <v>7.0710678118654738E-2</v>
      </c>
      <c r="K46">
        <v>1.4840000000000001E-2</v>
      </c>
    </row>
    <row r="47" spans="1:11" ht="14.25" customHeight="1" x14ac:dyDescent="0.2">
      <c r="A47" s="43" t="s">
        <v>102</v>
      </c>
      <c r="B47" s="47">
        <v>0</v>
      </c>
      <c r="C47" s="43">
        <v>0</v>
      </c>
      <c r="D47" s="9">
        <v>7.5000000000000002E-7</v>
      </c>
      <c r="E47" s="48"/>
      <c r="F47" s="48"/>
      <c r="G47" s="43" t="s">
        <v>101</v>
      </c>
      <c r="H47" s="9"/>
      <c r="I47" s="48"/>
      <c r="J47" s="49">
        <v>0.33333333333333331</v>
      </c>
      <c r="K47">
        <v>8.270000000000001E-2</v>
      </c>
    </row>
    <row r="48" spans="1:11" ht="14.25" customHeight="1" x14ac:dyDescent="0.2">
      <c r="A48" s="40" t="s">
        <v>102</v>
      </c>
      <c r="B48" s="53">
        <v>0</v>
      </c>
      <c r="C48" s="40">
        <v>-10</v>
      </c>
      <c r="D48" s="10">
        <v>7.5000000000000002E-7</v>
      </c>
      <c r="E48" s="51"/>
      <c r="F48" s="51"/>
      <c r="G48" s="40" t="s">
        <v>101</v>
      </c>
      <c r="H48" s="10"/>
      <c r="I48" s="51"/>
      <c r="J48" s="52">
        <v>3.3333333333333339</v>
      </c>
      <c r="K48">
        <v>0.9900000000000001</v>
      </c>
    </row>
    <row r="49" spans="1:11" ht="14.25" customHeight="1" x14ac:dyDescent="0.2">
      <c r="A49" s="43" t="s">
        <v>102</v>
      </c>
      <c r="B49" s="54">
        <v>0</v>
      </c>
      <c r="C49" s="43">
        <v>100</v>
      </c>
      <c r="D49" s="9">
        <v>7.5000000000000002E-7</v>
      </c>
      <c r="E49" s="48"/>
      <c r="F49" s="48"/>
      <c r="G49" s="43" t="s">
        <v>101</v>
      </c>
      <c r="H49" s="9"/>
      <c r="I49" s="48"/>
      <c r="J49" s="49">
        <v>0</v>
      </c>
      <c r="K49">
        <v>4.4000000000000004</v>
      </c>
    </row>
    <row r="50" spans="1:11" ht="25.5" customHeight="1" x14ac:dyDescent="0.2">
      <c r="A50" s="12" t="s">
        <v>103</v>
      </c>
      <c r="B50" s="22" t="s">
        <v>104</v>
      </c>
      <c r="C50" s="12" t="s">
        <v>105</v>
      </c>
      <c r="D50" s="12" t="s">
        <v>106</v>
      </c>
      <c r="E50" s="12" t="s">
        <v>107</v>
      </c>
      <c r="F50" s="12" t="s">
        <v>108</v>
      </c>
      <c r="G50" s="12" t="s">
        <v>109</v>
      </c>
      <c r="H50" s="12" t="s">
        <v>97</v>
      </c>
      <c r="I50" s="12" t="s">
        <v>98</v>
      </c>
      <c r="J50" s="12" t="s">
        <v>110</v>
      </c>
    </row>
    <row r="51" spans="1:11" ht="14.25" customHeight="1" x14ac:dyDescent="0.2">
      <c r="A51" s="43">
        <v>0.01</v>
      </c>
      <c r="B51" s="55" t="s">
        <v>111</v>
      </c>
      <c r="C51" s="8">
        <v>9.9997300000000001E-3</v>
      </c>
      <c r="D51" s="48">
        <v>82</v>
      </c>
      <c r="E51" s="43"/>
      <c r="F51" s="43"/>
      <c r="G51" s="48">
        <f t="shared" ref="G51:G92" si="0">(C51-A51)*1000000/A51</f>
        <v>-27.000000000013124</v>
      </c>
      <c r="H51" s="56"/>
      <c r="I51" s="48"/>
      <c r="J51" s="49">
        <v>1.5092716066806531</v>
      </c>
      <c r="K51">
        <v>7.3E-7</v>
      </c>
    </row>
    <row r="52" spans="1:11" ht="14.25" customHeight="1" x14ac:dyDescent="0.2">
      <c r="A52" s="40">
        <v>0.02</v>
      </c>
      <c r="B52" s="57" t="s">
        <v>111</v>
      </c>
      <c r="C52" s="3">
        <v>1.999981E-2</v>
      </c>
      <c r="D52" s="51">
        <v>44.499999999999993</v>
      </c>
      <c r="E52" s="40"/>
      <c r="F52" s="40"/>
      <c r="G52" s="51">
        <f t="shared" si="0"/>
        <v>-9.5000000000303171</v>
      </c>
      <c r="H52" s="58"/>
      <c r="I52" s="48"/>
      <c r="J52" s="52">
        <v>0.89365893096866122</v>
      </c>
      <c r="K52">
        <v>3.9000000000000002E-7</v>
      </c>
    </row>
    <row r="53" spans="1:11" ht="14.25" customHeight="1" x14ac:dyDescent="0.2">
      <c r="A53" s="43">
        <v>0.05</v>
      </c>
      <c r="B53" s="55" t="s">
        <v>111</v>
      </c>
      <c r="C53" s="8">
        <v>4.9999889999999998E-2</v>
      </c>
      <c r="D53" s="48">
        <v>22</v>
      </c>
      <c r="E53" s="43"/>
      <c r="F53" s="43"/>
      <c r="G53" s="48">
        <f t="shared" si="0"/>
        <v>-2.200000000091018</v>
      </c>
      <c r="H53" s="56"/>
      <c r="I53" s="48"/>
      <c r="J53" s="49">
        <v>0.45946930256691682</v>
      </c>
      <c r="K53">
        <v>1.6E-7</v>
      </c>
    </row>
    <row r="54" spans="1:11" ht="14.25" customHeight="1" x14ac:dyDescent="0.2">
      <c r="A54" s="40">
        <v>0.1</v>
      </c>
      <c r="B54" s="57" t="s">
        <v>111</v>
      </c>
      <c r="C54" s="3">
        <v>0.10000007</v>
      </c>
      <c r="D54" s="51">
        <v>14.5</v>
      </c>
      <c r="E54" s="59">
        <f>A54-SQRT(D54^2+H54^2)*A54/1000000</f>
        <v>9.9998519290710505E-2</v>
      </c>
      <c r="F54" s="59">
        <f>A54+SQRT(D54^2+H54^2)*A54/1000000</f>
        <v>0.10000148070928951</v>
      </c>
      <c r="G54" s="51">
        <f t="shared" si="0"/>
        <v>0.69999999990910666</v>
      </c>
      <c r="H54" s="58">
        <v>3</v>
      </c>
      <c r="I54" s="48">
        <f>G54*100/SQRT(D54^2+H54^2)</f>
        <v>4.7274640935583703</v>
      </c>
      <c r="J54" s="52">
        <v>0.18333320502239361</v>
      </c>
      <c r="K54">
        <v>7.0000000000000005E-8</v>
      </c>
    </row>
    <row r="55" spans="1:11" ht="14.25" customHeight="1" x14ac:dyDescent="0.2">
      <c r="A55" s="43">
        <v>-0.01</v>
      </c>
      <c r="B55" s="55" t="s">
        <v>111</v>
      </c>
      <c r="C55" s="8">
        <v>-9.9999600000000004E-3</v>
      </c>
      <c r="D55" s="48">
        <v>-82</v>
      </c>
      <c r="E55" s="43"/>
      <c r="F55" s="43"/>
      <c r="G55" s="48">
        <f t="shared" si="0"/>
        <v>-3.9999999999762448</v>
      </c>
      <c r="H55" s="56"/>
      <c r="I55" s="48"/>
      <c r="J55" s="49">
        <v>-2.3687878757294181</v>
      </c>
      <c r="K55">
        <v>7.6000000000000003E-7</v>
      </c>
    </row>
    <row r="56" spans="1:11" ht="14.25" customHeight="1" x14ac:dyDescent="0.2">
      <c r="A56" s="40">
        <v>-0.02</v>
      </c>
      <c r="B56" s="57" t="s">
        <v>111</v>
      </c>
      <c r="C56" s="3">
        <v>-2.0000029999999999E-2</v>
      </c>
      <c r="D56" s="51">
        <v>-44.499999999999993</v>
      </c>
      <c r="E56" s="40"/>
      <c r="F56" s="40"/>
      <c r="G56" s="51">
        <f t="shared" si="0"/>
        <v>1.4999999999043556</v>
      </c>
      <c r="H56" s="58"/>
      <c r="I56" s="48"/>
      <c r="J56" s="52">
        <v>-0.9999984999818553</v>
      </c>
      <c r="K56">
        <v>3.9000000000000002E-7</v>
      </c>
    </row>
    <row r="57" spans="1:11" ht="14.25" customHeight="1" x14ac:dyDescent="0.2">
      <c r="A57" s="43">
        <v>-0.05</v>
      </c>
      <c r="B57" s="55" t="s">
        <v>111</v>
      </c>
      <c r="C57" s="8">
        <v>-5.0000070000000001E-2</v>
      </c>
      <c r="D57" s="48">
        <v>22</v>
      </c>
      <c r="E57" s="43"/>
      <c r="F57" s="43"/>
      <c r="G57" s="48">
        <f t="shared" si="0"/>
        <v>1.3999999999569912</v>
      </c>
      <c r="H57" s="56"/>
      <c r="I57" s="48"/>
      <c r="J57" s="49">
        <v>-0.5897260414951796</v>
      </c>
      <c r="K57">
        <v>1.4999999999999999E-7</v>
      </c>
    </row>
    <row r="58" spans="1:11" ht="14.25" customHeight="1" x14ac:dyDescent="0.2">
      <c r="A58" s="40">
        <v>-0.1</v>
      </c>
      <c r="B58" s="57" t="s">
        <v>111</v>
      </c>
      <c r="C58" s="3">
        <v>-0.10000028</v>
      </c>
      <c r="D58" s="51">
        <v>14.5</v>
      </c>
      <c r="E58" s="59">
        <f>A58-SQRT(D58^2+H58^2)*A58/1000000</f>
        <v>-9.9998519290710505E-2</v>
      </c>
      <c r="F58" s="59">
        <f>A58+SQRT(D58^2+H58^2)*A58/1000000</f>
        <v>-0.10000148070928951</v>
      </c>
      <c r="G58" s="51">
        <f t="shared" si="0"/>
        <v>2.7999999999139824</v>
      </c>
      <c r="H58" s="58">
        <v>3</v>
      </c>
      <c r="I58" s="48">
        <f>G58*100/SQRT(D58^2+H58^2)</f>
        <v>18.909856376107957</v>
      </c>
      <c r="J58" s="52">
        <v>-0.10137909166620181</v>
      </c>
      <c r="K58">
        <v>8.0000000000000002E-8</v>
      </c>
    </row>
    <row r="59" spans="1:11" ht="14.25" customHeight="1" x14ac:dyDescent="0.2">
      <c r="A59" s="43">
        <v>0.1</v>
      </c>
      <c r="B59" s="55" t="s">
        <v>112</v>
      </c>
      <c r="C59" s="8">
        <v>0.1</v>
      </c>
      <c r="D59" s="48">
        <v>14.5</v>
      </c>
      <c r="E59" s="43"/>
      <c r="F59" s="43"/>
      <c r="G59" s="48">
        <f t="shared" si="0"/>
        <v>0</v>
      </c>
      <c r="H59" s="56"/>
      <c r="I59" s="48"/>
      <c r="J59" s="49">
        <v>1.39443337759689</v>
      </c>
      <c r="K59">
        <v>1.6E-7</v>
      </c>
    </row>
    <row r="60" spans="1:11" ht="14.25" customHeight="1" x14ac:dyDescent="0.2">
      <c r="A60" s="40">
        <v>0.2</v>
      </c>
      <c r="B60" s="57" t="s">
        <v>112</v>
      </c>
      <c r="C60" s="3">
        <v>0.2000005</v>
      </c>
      <c r="D60" s="51">
        <v>10.75</v>
      </c>
      <c r="E60" s="40"/>
      <c r="F60" s="40"/>
      <c r="G60" s="51">
        <f t="shared" si="0"/>
        <v>2.4999999999331113</v>
      </c>
      <c r="H60" s="58"/>
      <c r="I60" s="48"/>
      <c r="J60" s="52">
        <v>0.2635224795487438</v>
      </c>
      <c r="K60">
        <v>8.0000000000000002E-8</v>
      </c>
    </row>
    <row r="61" spans="1:11" ht="14.25" customHeight="1" x14ac:dyDescent="0.2">
      <c r="A61" s="43">
        <v>0.5</v>
      </c>
      <c r="B61" s="55" t="s">
        <v>112</v>
      </c>
      <c r="C61" s="8">
        <v>0.50000040000000001</v>
      </c>
      <c r="D61" s="48">
        <v>8.4</v>
      </c>
      <c r="E61" s="43"/>
      <c r="F61" s="43"/>
      <c r="G61" s="48">
        <f t="shared" si="0"/>
        <v>0.80000000002300453</v>
      </c>
      <c r="H61" s="56"/>
      <c r="I61" s="48"/>
      <c r="J61" s="49">
        <v>8.8191639769087643E-2</v>
      </c>
      <c r="K61">
        <v>4.9999999999999998E-8</v>
      </c>
    </row>
    <row r="62" spans="1:11" ht="14.25" customHeight="1" x14ac:dyDescent="0.2">
      <c r="A62" s="40">
        <v>1</v>
      </c>
      <c r="B62" s="57" t="s">
        <v>112</v>
      </c>
      <c r="C62" s="3">
        <v>1.0000009999999999</v>
      </c>
      <c r="D62" s="51">
        <v>7.2</v>
      </c>
      <c r="E62" s="50">
        <f>A62-SQRT(D62^2+H62^2)*A62/1000000</f>
        <v>0.99999264540959676</v>
      </c>
      <c r="F62" s="50">
        <f>A62+SQRT(D62^2+H62^2)*A62/1000000</f>
        <v>1.0000073545904034</v>
      </c>
      <c r="G62" s="51">
        <f t="shared" si="0"/>
        <v>0.99999999991773336</v>
      </c>
      <c r="H62" s="58">
        <v>1.5</v>
      </c>
      <c r="I62" s="48">
        <f>G62*100/SQRT(D62^2+H62^2)</f>
        <v>13.596950273014828</v>
      </c>
      <c r="J62" s="52">
        <v>7.8173517790282268E-2</v>
      </c>
      <c r="K62">
        <v>4.0000000000000001E-8</v>
      </c>
    </row>
    <row r="63" spans="1:11" ht="14.25" customHeight="1" x14ac:dyDescent="0.2">
      <c r="A63" s="43">
        <v>-0.1</v>
      </c>
      <c r="B63" s="55" t="s">
        <v>112</v>
      </c>
      <c r="C63" s="8">
        <v>-0.1</v>
      </c>
      <c r="D63" s="48">
        <v>14.5</v>
      </c>
      <c r="E63" s="43"/>
      <c r="F63" s="43"/>
      <c r="G63" s="48">
        <f t="shared" si="0"/>
        <v>0</v>
      </c>
      <c r="H63" s="56"/>
      <c r="I63" s="48"/>
      <c r="J63" s="49">
        <v>-1.224744871370151</v>
      </c>
      <c r="K63">
        <v>1.4999999999999999E-7</v>
      </c>
    </row>
    <row r="64" spans="1:11" ht="14.25" customHeight="1" x14ac:dyDescent="0.2">
      <c r="A64" s="40">
        <v>-0.2</v>
      </c>
      <c r="B64" s="57" t="s">
        <v>112</v>
      </c>
      <c r="C64" s="3">
        <v>-0.2000005</v>
      </c>
      <c r="D64" s="51">
        <v>10.75</v>
      </c>
      <c r="E64" s="40"/>
      <c r="F64" s="40"/>
      <c r="G64" s="51">
        <f t="shared" si="0"/>
        <v>2.4999999999331113</v>
      </c>
      <c r="H64" s="58"/>
      <c r="I64" s="48"/>
      <c r="J64" s="52">
        <v>-0.2635224795487438</v>
      </c>
      <c r="K64">
        <v>7.0000000000000005E-8</v>
      </c>
    </row>
    <row r="65" spans="1:11" ht="14.25" customHeight="1" x14ac:dyDescent="0.2">
      <c r="A65" s="43">
        <v>-0.5</v>
      </c>
      <c r="B65" s="55" t="s">
        <v>112</v>
      </c>
      <c r="C65" s="8">
        <v>-0.50000040000000001</v>
      </c>
      <c r="D65" s="48">
        <v>8.4</v>
      </c>
      <c r="E65" s="43"/>
      <c r="F65" s="43"/>
      <c r="G65" s="48">
        <f t="shared" si="0"/>
        <v>0.80000000002300453</v>
      </c>
      <c r="H65" s="56"/>
      <c r="I65" s="48"/>
      <c r="J65" s="49">
        <v>-9.9999920058450667E-2</v>
      </c>
      <c r="K65">
        <v>2.9999999999999997E-8</v>
      </c>
    </row>
    <row r="66" spans="1:11" ht="14.25" customHeight="1" x14ac:dyDescent="0.2">
      <c r="A66" s="40">
        <v>-1</v>
      </c>
      <c r="B66" s="57" t="s">
        <v>112</v>
      </c>
      <c r="C66" s="3">
        <v>-1.0000013999999999</v>
      </c>
      <c r="D66" s="51">
        <v>7.2</v>
      </c>
      <c r="E66" s="50">
        <f>A66-SQRT(D66^2+H66^2)*A66/1000000</f>
        <v>-0.99999264540959676</v>
      </c>
      <c r="F66" s="50">
        <f>A66+SQRT(D66^2+H66^2)*A66/1000000</f>
        <v>-1.0000073545904034</v>
      </c>
      <c r="G66" s="51">
        <f t="shared" si="0"/>
        <v>1.3999999999292356</v>
      </c>
      <c r="H66" s="58">
        <v>1.5</v>
      </c>
      <c r="I66" s="48">
        <f>G66*100/SQRT(D66^2+H66^2)</f>
        <v>19.035730382824585</v>
      </c>
      <c r="J66" s="52">
        <v>-0.1118032423081521</v>
      </c>
      <c r="K66">
        <v>2E-8</v>
      </c>
    </row>
    <row r="67" spans="1:11" ht="14.25" customHeight="1" x14ac:dyDescent="0.2">
      <c r="A67" s="43">
        <v>1</v>
      </c>
      <c r="B67" s="55" t="s">
        <v>113</v>
      </c>
      <c r="C67" s="8">
        <v>0.99999499999999997</v>
      </c>
      <c r="D67" s="48">
        <v>7.2</v>
      </c>
      <c r="E67" s="43"/>
      <c r="F67" s="43"/>
      <c r="G67" s="48">
        <f t="shared" si="0"/>
        <v>-5.000000000032756</v>
      </c>
      <c r="H67" s="56"/>
      <c r="I67" s="48"/>
      <c r="J67" s="49">
        <v>0.72648678966067715</v>
      </c>
      <c r="K67">
        <v>8.9999999999999999E-8</v>
      </c>
    </row>
    <row r="68" spans="1:11" ht="14.25" customHeight="1" x14ac:dyDescent="0.2">
      <c r="A68" s="40">
        <v>2</v>
      </c>
      <c r="B68" s="57" t="s">
        <v>113</v>
      </c>
      <c r="C68" s="3">
        <v>1.9999960000000001</v>
      </c>
      <c r="D68" s="51">
        <v>6.6</v>
      </c>
      <c r="E68" s="40"/>
      <c r="F68" s="40"/>
      <c r="G68" s="51">
        <f t="shared" si="0"/>
        <v>-1.999999999946489</v>
      </c>
      <c r="H68" s="58"/>
      <c r="I68" s="48"/>
      <c r="J68" s="52">
        <v>0.25000050003594448</v>
      </c>
      <c r="K68">
        <v>5.9999999999999995E-8</v>
      </c>
    </row>
    <row r="69" spans="1:11" ht="14.25" customHeight="1" x14ac:dyDescent="0.2">
      <c r="A69" s="43">
        <v>5</v>
      </c>
      <c r="B69" s="55" t="s">
        <v>113</v>
      </c>
      <c r="C69" s="8">
        <v>4.9999960000000003</v>
      </c>
      <c r="D69" s="48">
        <v>5.8</v>
      </c>
      <c r="E69" s="43"/>
      <c r="F69" s="43"/>
      <c r="G69" s="48">
        <f t="shared" si="0"/>
        <v>-0.79999999993418669</v>
      </c>
      <c r="H69" s="56"/>
      <c r="I69" s="48"/>
      <c r="J69" s="49">
        <v>0.1054093396811516</v>
      </c>
      <c r="K69">
        <v>2.9999999999999997E-8</v>
      </c>
    </row>
    <row r="70" spans="1:11" ht="14.25" customHeight="1" x14ac:dyDescent="0.2">
      <c r="A70" s="40">
        <v>10</v>
      </c>
      <c r="B70" s="57" t="s">
        <v>113</v>
      </c>
      <c r="C70" s="3">
        <v>10</v>
      </c>
      <c r="D70" s="51">
        <v>5.4</v>
      </c>
      <c r="E70" s="60">
        <f>A70-SQRT(D70^2+H70^2)*A70/1000000</f>
        <v>9.9999439553749223</v>
      </c>
      <c r="F70" s="60">
        <f>A70+SQRT(D70^2+H70^2)*A70/1000000</f>
        <v>10.000056044625078</v>
      </c>
      <c r="G70" s="51">
        <f t="shared" si="0"/>
        <v>0</v>
      </c>
      <c r="H70" s="58">
        <v>1.5</v>
      </c>
      <c r="I70" s="48">
        <f>G70*100/SQRT(D70^2+H70^2)</f>
        <v>0</v>
      </c>
      <c r="J70" s="52">
        <v>8.3333333270966634E-2</v>
      </c>
      <c r="K70">
        <v>2.9999999999999997E-8</v>
      </c>
    </row>
    <row r="71" spans="1:11" ht="14.25" customHeight="1" x14ac:dyDescent="0.2">
      <c r="A71" s="43">
        <v>19</v>
      </c>
      <c r="B71" s="55" t="s">
        <v>113</v>
      </c>
      <c r="C71" s="8">
        <v>19.000021</v>
      </c>
      <c r="D71" s="48">
        <v>5.4211</v>
      </c>
      <c r="E71" s="61">
        <f>A71-(D71+H71)*A71/1000000</f>
        <v>18.9998684991</v>
      </c>
      <c r="F71" s="61">
        <f>A71+(D71+H71)*A71/1000000</f>
        <v>19.0001315009</v>
      </c>
      <c r="G71" s="48">
        <f t="shared" si="0"/>
        <v>1.1052631579089895</v>
      </c>
      <c r="H71" s="56">
        <v>1.5</v>
      </c>
      <c r="I71" s="48">
        <f>G71*100/SQRT(D71^2+H71^2)</f>
        <v>19.649836941705605</v>
      </c>
      <c r="J71" s="49">
        <v>7.180126071777114E-2</v>
      </c>
      <c r="K71">
        <v>2E-8</v>
      </c>
    </row>
    <row r="72" spans="1:11" ht="14.25" customHeight="1" x14ac:dyDescent="0.2">
      <c r="A72" s="40">
        <v>-1</v>
      </c>
      <c r="B72" s="57" t="s">
        <v>113</v>
      </c>
      <c r="C72" s="3">
        <v>-1.0000020000000001</v>
      </c>
      <c r="D72" s="51">
        <v>7.2</v>
      </c>
      <c r="E72" s="40"/>
      <c r="F72" s="40"/>
      <c r="G72" s="51">
        <f t="shared" si="0"/>
        <v>2.0000000000575113</v>
      </c>
      <c r="H72" s="58"/>
      <c r="I72" s="48"/>
      <c r="J72" s="52">
        <v>-1.763830679733408</v>
      </c>
      <c r="K72">
        <v>8.9999999999999999E-8</v>
      </c>
    </row>
    <row r="73" spans="1:11" ht="14.25" customHeight="1" x14ac:dyDescent="0.2">
      <c r="A73" s="43">
        <v>-2</v>
      </c>
      <c r="B73" s="55" t="s">
        <v>113</v>
      </c>
      <c r="C73" s="8">
        <v>-2.000003</v>
      </c>
      <c r="D73" s="48">
        <v>6.6</v>
      </c>
      <c r="E73" s="43"/>
      <c r="F73" s="43"/>
      <c r="G73" s="48">
        <f t="shared" si="0"/>
        <v>1.4999999999876223</v>
      </c>
      <c r="H73" s="56"/>
      <c r="I73" s="48"/>
      <c r="J73" s="49">
        <v>-0.24999962503550691</v>
      </c>
      <c r="K73">
        <v>4.0000000000000001E-8</v>
      </c>
    </row>
    <row r="74" spans="1:11" ht="14.25" customHeight="1" x14ac:dyDescent="0.2">
      <c r="A74" s="40">
        <v>-5</v>
      </c>
      <c r="B74" s="57" t="s">
        <v>113</v>
      </c>
      <c r="C74" s="3">
        <v>-5.0000039999999997</v>
      </c>
      <c r="D74" s="51">
        <v>5.8</v>
      </c>
      <c r="E74" s="40"/>
      <c r="F74" s="40"/>
      <c r="G74" s="51">
        <f t="shared" si="0"/>
        <v>0.79999999993418669</v>
      </c>
      <c r="H74" s="58"/>
      <c r="I74" s="48"/>
      <c r="J74" s="52">
        <v>-9.9999920014041788E-2</v>
      </c>
      <c r="K74">
        <v>2E-8</v>
      </c>
    </row>
    <row r="75" spans="1:11" ht="14.25" customHeight="1" x14ac:dyDescent="0.2">
      <c r="A75" s="43">
        <v>-10</v>
      </c>
      <c r="B75" s="55" t="s">
        <v>113</v>
      </c>
      <c r="C75" s="8">
        <v>-10.000007999999999</v>
      </c>
      <c r="D75" s="48">
        <v>5.4</v>
      </c>
      <c r="E75" s="61">
        <f>A75-SQRT(D75^2+H75^2)*A75/1000000</f>
        <v>-9.9999457690125482</v>
      </c>
      <c r="F75" s="61">
        <f>A75+SQRT(D75^2+H75^2)*A75/1000000</f>
        <v>-10.000054230987452</v>
      </c>
      <c r="G75" s="48">
        <f t="shared" si="0"/>
        <v>0.79999999993418669</v>
      </c>
      <c r="H75" s="58">
        <v>0.5</v>
      </c>
      <c r="I75" s="48">
        <f>G75*100/SQRT(D75^2+H75^2)</f>
        <v>14.751713688504205</v>
      </c>
      <c r="J75" s="49">
        <v>-7.0710621580975838E-2</v>
      </c>
      <c r="K75">
        <v>2E-8</v>
      </c>
    </row>
    <row r="76" spans="1:11" ht="14.25" customHeight="1" x14ac:dyDescent="0.2">
      <c r="A76" s="40">
        <v>-19</v>
      </c>
      <c r="B76" s="57" t="s">
        <v>113</v>
      </c>
      <c r="C76" s="3">
        <v>-19.000018000000001</v>
      </c>
      <c r="D76" s="51">
        <v>5.4211</v>
      </c>
      <c r="E76" s="60">
        <f>A76-SQRT(D76^2+H76^2)*A76/1000000</f>
        <v>-18.99989312888416</v>
      </c>
      <c r="F76" s="60">
        <f>A76+SQRT(D76^2+H76^2)*A76/1000000</f>
        <v>-19.00010687111584</v>
      </c>
      <c r="G76" s="51">
        <f t="shared" si="0"/>
        <v>0.94736842109156039</v>
      </c>
      <c r="H76" s="58">
        <v>1.5</v>
      </c>
      <c r="I76" s="48">
        <f>G76*100/SQRT(D76^2+H76^2)</f>
        <v>16.842717379079708</v>
      </c>
      <c r="J76" s="52">
        <v>-8.7719215153902699E-2</v>
      </c>
      <c r="K76">
        <v>2E-8</v>
      </c>
    </row>
    <row r="77" spans="1:11" ht="14.25" customHeight="1" x14ac:dyDescent="0.2">
      <c r="A77" s="43">
        <v>10</v>
      </c>
      <c r="B77" s="55" t="s">
        <v>114</v>
      </c>
      <c r="C77" s="8">
        <v>9.9999599999999997</v>
      </c>
      <c r="D77" s="48">
        <v>5.4</v>
      </c>
      <c r="E77" s="43"/>
      <c r="F77" s="43"/>
      <c r="G77" s="48">
        <f t="shared" si="0"/>
        <v>-4.0000000000262048</v>
      </c>
      <c r="H77" s="56"/>
      <c r="I77" s="48"/>
      <c r="J77" s="49">
        <v>1.5899050286362719</v>
      </c>
      <c r="K77">
        <v>9.9999999999999995E-8</v>
      </c>
    </row>
    <row r="78" spans="1:11" ht="14.25" customHeight="1" x14ac:dyDescent="0.2">
      <c r="A78" s="40">
        <v>20</v>
      </c>
      <c r="B78" s="57" t="s">
        <v>114</v>
      </c>
      <c r="C78" s="3">
        <v>19.99999</v>
      </c>
      <c r="D78" s="51">
        <v>5.4</v>
      </c>
      <c r="E78" s="40"/>
      <c r="F78" s="40"/>
      <c r="G78" s="51">
        <f t="shared" si="0"/>
        <v>-0.49999999998107114</v>
      </c>
      <c r="H78" s="58"/>
      <c r="I78" s="48"/>
      <c r="J78" s="52">
        <v>0.30046275650866922</v>
      </c>
      <c r="K78">
        <v>7.0000000000000005E-8</v>
      </c>
    </row>
    <row r="79" spans="1:11" ht="14.25" customHeight="1" x14ac:dyDescent="0.2">
      <c r="A79" s="43">
        <v>50</v>
      </c>
      <c r="B79" s="55" t="s">
        <v>114</v>
      </c>
      <c r="C79" s="8">
        <v>49.999960000000002</v>
      </c>
      <c r="D79" s="48">
        <v>8</v>
      </c>
      <c r="E79" s="43"/>
      <c r="F79" s="43"/>
      <c r="G79" s="48">
        <f t="shared" si="0"/>
        <v>-0.79999999996971383</v>
      </c>
      <c r="H79" s="56"/>
      <c r="I79" s="48"/>
      <c r="J79" s="49">
        <v>0</v>
      </c>
      <c r="K79">
        <v>4.0000000000000001E-8</v>
      </c>
    </row>
    <row r="80" spans="1:11" ht="14.25" customHeight="1" x14ac:dyDescent="0.2">
      <c r="A80" s="40">
        <v>100</v>
      </c>
      <c r="B80" s="57" t="s">
        <v>114</v>
      </c>
      <c r="C80" s="3">
        <v>99.999989999999997</v>
      </c>
      <c r="D80" s="51">
        <v>7</v>
      </c>
      <c r="E80" s="53">
        <f>A80-SQRT(D80^2+H80^2)*A80/1000000</f>
        <v>99.999271989011078</v>
      </c>
      <c r="F80" s="53">
        <f>A80+SQRT(D80^2+H80^2)*A80/1000000</f>
        <v>100.00072801098892</v>
      </c>
      <c r="G80" s="51">
        <f t="shared" si="0"/>
        <v>-0.10000000003174137</v>
      </c>
      <c r="H80" s="58">
        <v>2</v>
      </c>
      <c r="I80" s="48">
        <f>G80*100/SQRT(D80^2+H80^2)</f>
        <v>-1.3736056399228915</v>
      </c>
      <c r="J80" s="52">
        <v>7.2648322978250995E-2</v>
      </c>
      <c r="K80">
        <v>2.9999999999999997E-8</v>
      </c>
    </row>
    <row r="81" spans="1:11" ht="14.25" customHeight="1" x14ac:dyDescent="0.2">
      <c r="A81" s="43">
        <v>-10</v>
      </c>
      <c r="B81" s="55" t="s">
        <v>114</v>
      </c>
      <c r="C81" s="8">
        <v>-10.000030000000001</v>
      </c>
      <c r="D81" s="48">
        <v>5.4</v>
      </c>
      <c r="E81" s="43"/>
      <c r="F81" s="43"/>
      <c r="G81" s="48">
        <f t="shared" si="0"/>
        <v>3.0000000000640625</v>
      </c>
      <c r="H81" s="56"/>
      <c r="I81" s="48"/>
      <c r="J81" s="49">
        <v>-1.2247411971941511</v>
      </c>
      <c r="K81">
        <v>1.1000000000000001E-7</v>
      </c>
    </row>
    <row r="82" spans="1:11" ht="14.25" customHeight="1" x14ac:dyDescent="0.2">
      <c r="A82" s="40">
        <v>-20</v>
      </c>
      <c r="B82" s="57" t="s">
        <v>114</v>
      </c>
      <c r="C82" s="3">
        <v>-20.000070000000001</v>
      </c>
      <c r="D82" s="51">
        <v>5.4</v>
      </c>
      <c r="E82" s="40"/>
      <c r="F82" s="40"/>
      <c r="G82" s="51">
        <f t="shared" si="0"/>
        <v>3.5000000000451337</v>
      </c>
      <c r="H82" s="58"/>
      <c r="I82" s="48"/>
      <c r="J82" s="52">
        <v>-0.24999912499359811</v>
      </c>
      <c r="K82">
        <v>4.9999999999999998E-8</v>
      </c>
    </row>
    <row r="83" spans="1:11" ht="14.25" customHeight="1" x14ac:dyDescent="0.2">
      <c r="A83" s="43">
        <v>-50</v>
      </c>
      <c r="B83" s="55" t="s">
        <v>114</v>
      </c>
      <c r="C83" s="8">
        <v>-50.000109999999999</v>
      </c>
      <c r="D83" s="48">
        <v>8</v>
      </c>
      <c r="E83" s="43"/>
      <c r="F83" s="43"/>
      <c r="G83" s="48">
        <f t="shared" si="0"/>
        <v>2.1999999999877673</v>
      </c>
      <c r="H83" s="56"/>
      <c r="I83" s="48"/>
      <c r="J83" s="49">
        <v>-8.8191516312813079E-2</v>
      </c>
      <c r="K83">
        <v>2.9999999999999997E-8</v>
      </c>
    </row>
    <row r="84" spans="1:11" ht="14.25" customHeight="1" x14ac:dyDescent="0.2">
      <c r="A84" s="40">
        <v>-100</v>
      </c>
      <c r="B84" s="57" t="s">
        <v>114</v>
      </c>
      <c r="C84" s="3">
        <v>-100.00021</v>
      </c>
      <c r="D84" s="51">
        <v>7</v>
      </c>
      <c r="E84" s="53">
        <f>A84-SQRT(D84^2+H84^2)*A84/1000000</f>
        <v>-99.999271989011078</v>
      </c>
      <c r="F84" s="53">
        <f>A84+SQRT(D84^2+H84^2)*A84/1000000</f>
        <v>-100.00072801098892</v>
      </c>
      <c r="G84" s="51">
        <f t="shared" si="0"/>
        <v>2.0999999999560259</v>
      </c>
      <c r="H84" s="58">
        <v>2</v>
      </c>
      <c r="I84" s="48">
        <f>G84*100/SQRT(D84^2+H84^2)</f>
        <v>28.845718428620664</v>
      </c>
      <c r="J84" s="52">
        <v>-0.1322872877426792</v>
      </c>
      <c r="K84">
        <v>2E-8</v>
      </c>
    </row>
    <row r="85" spans="1:11" ht="14.25" customHeight="1" x14ac:dyDescent="0.2">
      <c r="A85" s="43">
        <v>-100</v>
      </c>
      <c r="B85" s="55" t="s">
        <v>115</v>
      </c>
      <c r="C85" s="8">
        <v>-100.0001</v>
      </c>
      <c r="D85" s="48">
        <v>7</v>
      </c>
      <c r="E85" s="43"/>
      <c r="F85" s="43"/>
      <c r="G85" s="48">
        <f t="shared" si="0"/>
        <v>1.0000000000331966</v>
      </c>
      <c r="H85" s="56"/>
      <c r="I85" s="48"/>
      <c r="J85" s="49">
        <v>-0.7264824307604294</v>
      </c>
      <c r="K85">
        <v>4.0000000000000001E-8</v>
      </c>
    </row>
    <row r="86" spans="1:11" ht="14.25" customHeight="1" x14ac:dyDescent="0.2">
      <c r="A86" s="40">
        <v>-200</v>
      </c>
      <c r="B86" s="57" t="s">
        <v>115</v>
      </c>
      <c r="C86" s="3">
        <v>-199.9999</v>
      </c>
      <c r="D86" s="51">
        <v>6.5</v>
      </c>
      <c r="E86" s="40"/>
      <c r="F86" s="40"/>
      <c r="G86" s="51">
        <f t="shared" si="0"/>
        <v>-0.50000000001659828</v>
      </c>
      <c r="H86" s="58"/>
      <c r="I86" s="48"/>
      <c r="J86" s="52">
        <v>-0.1666667500055744</v>
      </c>
      <c r="K86">
        <v>2.9999999999999997E-8</v>
      </c>
    </row>
    <row r="87" spans="1:11" ht="14.25" customHeight="1" x14ac:dyDescent="0.2">
      <c r="A87" s="43">
        <v>-500</v>
      </c>
      <c r="B87" s="55" t="s">
        <v>115</v>
      </c>
      <c r="C87" s="8">
        <v>-500.00040000000001</v>
      </c>
      <c r="D87" s="48">
        <v>9.1999999999999993</v>
      </c>
      <c r="E87" s="43"/>
      <c r="F87" s="43"/>
      <c r="G87" s="48">
        <f t="shared" si="0"/>
        <v>0.80000000002655725</v>
      </c>
      <c r="H87" s="56"/>
      <c r="I87" s="48"/>
      <c r="J87" s="49">
        <v>-6.6666613354536899E-2</v>
      </c>
      <c r="K87">
        <v>2E-8</v>
      </c>
    </row>
    <row r="88" spans="1:11" ht="14.25" customHeight="1" x14ac:dyDescent="0.2">
      <c r="A88" s="40">
        <v>-1000</v>
      </c>
      <c r="B88" s="57" t="s">
        <v>115</v>
      </c>
      <c r="C88" s="3">
        <v>-1000.0017</v>
      </c>
      <c r="D88" s="51">
        <v>8.6</v>
      </c>
      <c r="E88" s="62">
        <f>A88-SQRT(D88^2+H88^2)*A88/1000000</f>
        <v>-999.9911705039782</v>
      </c>
      <c r="F88" s="62">
        <f>A88+SQRT(D88^2+H88^2)*A88/1000000</f>
        <v>-1000.0088294960218</v>
      </c>
      <c r="G88" s="51">
        <f t="shared" si="0"/>
        <v>1.7000000000280124</v>
      </c>
      <c r="H88" s="58">
        <v>2</v>
      </c>
      <c r="I88" s="48">
        <f>G88*100/SQRT(D88^2+H88^2)</f>
        <v>19.253647046440914</v>
      </c>
      <c r="J88" s="52">
        <v>-6.0092419085536253E-2</v>
      </c>
      <c r="K88">
        <v>2E-8</v>
      </c>
    </row>
    <row r="89" spans="1:11" ht="14.25" customHeight="1" x14ac:dyDescent="0.2">
      <c r="A89" s="43">
        <v>100</v>
      </c>
      <c r="B89" s="55" t="s">
        <v>115</v>
      </c>
      <c r="C89" s="8">
        <v>99.999399999999994</v>
      </c>
      <c r="D89" s="48">
        <v>7</v>
      </c>
      <c r="E89" s="43"/>
      <c r="F89" s="43"/>
      <c r="G89" s="48">
        <f t="shared" si="0"/>
        <v>-6.0000000000570708</v>
      </c>
      <c r="H89" s="56"/>
      <c r="I89" s="48"/>
      <c r="J89" s="49">
        <v>2.000012000040694</v>
      </c>
      <c r="K89">
        <v>8.0000000000000002E-8</v>
      </c>
    </row>
    <row r="90" spans="1:11" ht="14.25" customHeight="1" x14ac:dyDescent="0.2">
      <c r="A90" s="40">
        <v>200</v>
      </c>
      <c r="B90" s="57" t="s">
        <v>115</v>
      </c>
      <c r="C90" s="3">
        <v>199.99959999999999</v>
      </c>
      <c r="D90" s="51">
        <v>6.5</v>
      </c>
      <c r="E90" s="40"/>
      <c r="F90" s="40"/>
      <c r="G90" s="51">
        <f t="shared" si="0"/>
        <v>-2.0000000000663931</v>
      </c>
      <c r="H90" s="58"/>
      <c r="I90" s="48"/>
      <c r="J90" s="52">
        <v>0.25000049993824469</v>
      </c>
      <c r="K90">
        <v>4.9999999999999998E-8</v>
      </c>
    </row>
    <row r="91" spans="1:11" ht="14.25" customHeight="1" x14ac:dyDescent="0.2">
      <c r="A91" s="43">
        <v>500</v>
      </c>
      <c r="B91" s="55" t="s">
        <v>115</v>
      </c>
      <c r="C91" s="8">
        <v>500.00040000000001</v>
      </c>
      <c r="D91" s="48">
        <v>9.1999999999999993</v>
      </c>
      <c r="E91" s="43"/>
      <c r="F91" s="43"/>
      <c r="G91" s="48">
        <f t="shared" si="0"/>
        <v>0.80000000002655725</v>
      </c>
      <c r="H91" s="56"/>
      <c r="I91" s="48"/>
      <c r="J91" s="49">
        <v>0</v>
      </c>
      <c r="K91">
        <v>2.9999999999999997E-8</v>
      </c>
    </row>
    <row r="92" spans="1:11" ht="14.25" customHeight="1" x14ac:dyDescent="0.2">
      <c r="A92" s="40">
        <v>1000</v>
      </c>
      <c r="B92" s="57" t="s">
        <v>115</v>
      </c>
      <c r="C92" s="3">
        <v>1000.0017</v>
      </c>
      <c r="D92" s="51">
        <v>8.6</v>
      </c>
      <c r="E92" s="62">
        <f>A92-SQRT(D92^2+H92^2)*A92/1000000</f>
        <v>999.9911705039782</v>
      </c>
      <c r="F92" s="62">
        <f>A92+SQRT(D92^2+H92^2)*A92/1000000</f>
        <v>1000.0088294960218</v>
      </c>
      <c r="G92" s="51">
        <f t="shared" si="0"/>
        <v>1.7000000000280124</v>
      </c>
      <c r="H92" s="58">
        <v>2</v>
      </c>
      <c r="I92" s="48">
        <f>G92*100/SQRT(D92^2+H92^2)</f>
        <v>19.253647046440914</v>
      </c>
      <c r="J92" s="52">
        <v>0.1118032087814696</v>
      </c>
      <c r="K92">
        <v>2E-8</v>
      </c>
    </row>
    <row r="94" spans="1:11" ht="14.25" customHeight="1" x14ac:dyDescent="0.15"/>
    <row r="95" spans="1:11" ht="14.25" customHeight="1" x14ac:dyDescent="0.15"/>
    <row r="96" spans="1:11" ht="14.25" customHeight="1" x14ac:dyDescent="0.15"/>
    <row r="97" spans="1:11" ht="14.25" customHeight="1" x14ac:dyDescent="0.15"/>
    <row r="98" spans="1:11" ht="14.25" customHeight="1" x14ac:dyDescent="0.15"/>
    <row r="99" spans="1:11" ht="14.25" customHeight="1" x14ac:dyDescent="0.15"/>
    <row r="100" spans="1:11" ht="14.25" customHeight="1" x14ac:dyDescent="0.15"/>
    <row r="101" spans="1:11" ht="14.25" customHeight="1" x14ac:dyDescent="0.15"/>
    <row r="102" spans="1:11" ht="14.25" customHeight="1" x14ac:dyDescent="0.15"/>
    <row r="103" spans="1:11" ht="25.5" customHeight="1" thickBot="1" x14ac:dyDescent="0.4">
      <c r="A103" s="37"/>
      <c r="B103" s="37"/>
      <c r="C103" s="37"/>
      <c r="D103" s="7"/>
      <c r="E103" s="39" t="s">
        <v>116</v>
      </c>
      <c r="F103" s="37"/>
      <c r="G103" s="37"/>
      <c r="H103" s="37"/>
      <c r="I103" s="37"/>
    </row>
    <row r="104" spans="1:11" ht="25.5" customHeight="1" x14ac:dyDescent="0.2">
      <c r="A104" s="14" t="s">
        <v>117</v>
      </c>
      <c r="B104" s="14" t="s">
        <v>118</v>
      </c>
      <c r="C104" s="14" t="s">
        <v>119</v>
      </c>
      <c r="D104" s="15" t="s">
        <v>120</v>
      </c>
      <c r="E104" s="14" t="s">
        <v>121</v>
      </c>
      <c r="F104" s="14" t="s">
        <v>122</v>
      </c>
      <c r="G104" s="15" t="s">
        <v>123</v>
      </c>
      <c r="H104" s="15" t="s">
        <v>97</v>
      </c>
      <c r="I104" s="15" t="s">
        <v>98</v>
      </c>
      <c r="J104" s="14" t="s">
        <v>124</v>
      </c>
    </row>
    <row r="105" spans="1:11" ht="14.25" customHeight="1" x14ac:dyDescent="0.2">
      <c r="A105" s="43" t="s">
        <v>125</v>
      </c>
      <c r="B105" s="63">
        <v>0.99982780000000004</v>
      </c>
      <c r="C105" s="63">
        <v>0.99981600000000004</v>
      </c>
      <c r="D105" s="43">
        <v>95</v>
      </c>
      <c r="E105" s="63">
        <f>B105-SQRT(D105^2+H105^2)*B105/1000000</f>
        <v>0.99973073427840131</v>
      </c>
      <c r="F105" s="63">
        <f>B105-SQRT(D105^2+H105^2)*B105/1000000</f>
        <v>0.99973073427840131</v>
      </c>
      <c r="G105" s="56">
        <f t="shared" ref="G105:G121" si="1">(C105-B105)*1000000/B105</f>
        <v>-11.802032309970027</v>
      </c>
      <c r="H105" s="64">
        <v>20</v>
      </c>
      <c r="I105" s="48">
        <f>G105*100/SQRT(D105^2+H105^2)</f>
        <v>-12.15671176771351</v>
      </c>
      <c r="J105" s="48">
        <v>3.3835864349149012</v>
      </c>
      <c r="K105">
        <v>3.7000000000000002E-6</v>
      </c>
    </row>
    <row r="106" spans="1:11" ht="14.25" customHeight="1" x14ac:dyDescent="0.2">
      <c r="A106" s="40" t="s">
        <v>126</v>
      </c>
      <c r="B106" s="50">
        <v>1.8998063999999999</v>
      </c>
      <c r="C106" s="50">
        <v>1.89978</v>
      </c>
      <c r="D106" s="40">
        <v>95</v>
      </c>
      <c r="E106" s="50">
        <f t="shared" ref="E106:E121" si="2">B106-(D106+H106)*B106/1000000</f>
        <v>1.8995974212959998</v>
      </c>
      <c r="F106" s="50">
        <f t="shared" ref="F106:F121" si="3">B106+(D106+H106)*B106/1000000</f>
        <v>1.9000153787039999</v>
      </c>
      <c r="G106" s="58">
        <f t="shared" si="1"/>
        <v>-13.89615278686869</v>
      </c>
      <c r="H106" s="65">
        <v>15</v>
      </c>
      <c r="I106" s="48">
        <f t="shared" ref="I105:I121" si="4">G106*100/SQRT(D106^2+H106^2)</f>
        <v>-14.448531666761289</v>
      </c>
      <c r="J106" s="51">
        <v>2.296099605963938</v>
      </c>
      <c r="K106">
        <v>2.3300000000000001E-6</v>
      </c>
    </row>
    <row r="107" spans="1:11" ht="14.25" customHeight="1" x14ac:dyDescent="0.2">
      <c r="A107" s="43" t="s">
        <v>127</v>
      </c>
      <c r="B107" s="61">
        <v>10.001887</v>
      </c>
      <c r="C107" s="61">
        <v>10.002387000000001</v>
      </c>
      <c r="D107" s="43">
        <v>28</v>
      </c>
      <c r="E107" s="61">
        <f t="shared" si="2"/>
        <v>10.001556937728999</v>
      </c>
      <c r="F107" s="61">
        <f t="shared" si="3"/>
        <v>10.002217062271001</v>
      </c>
      <c r="G107" s="56">
        <f t="shared" si="1"/>
        <v>49.990566780109702</v>
      </c>
      <c r="H107" s="64">
        <v>5</v>
      </c>
      <c r="I107" s="48">
        <f t="shared" si="4"/>
        <v>175.75747304870805</v>
      </c>
      <c r="J107" s="48">
        <v>2.3956636285799209</v>
      </c>
      <c r="K107">
        <v>1.64E-6</v>
      </c>
    </row>
    <row r="108" spans="1:11" ht="14.25" customHeight="1" x14ac:dyDescent="0.2">
      <c r="A108" s="40" t="s">
        <v>128</v>
      </c>
      <c r="B108" s="60">
        <v>19.002206999999999</v>
      </c>
      <c r="C108" s="60">
        <v>19.002962</v>
      </c>
      <c r="D108" s="40">
        <v>26</v>
      </c>
      <c r="E108" s="60">
        <f t="shared" si="2"/>
        <v>19.001617931582999</v>
      </c>
      <c r="F108" s="60">
        <f t="shared" si="3"/>
        <v>19.002796068416998</v>
      </c>
      <c r="G108" s="58">
        <f t="shared" si="1"/>
        <v>39.732226893519027</v>
      </c>
      <c r="H108" s="65">
        <v>5</v>
      </c>
      <c r="I108" s="48">
        <f t="shared" si="4"/>
        <v>150.06654985512901</v>
      </c>
      <c r="J108" s="51">
        <v>2.41782951095457</v>
      </c>
      <c r="K108">
        <v>9.1999999999999998E-7</v>
      </c>
    </row>
    <row r="109" spans="1:11" ht="14.25" customHeight="1" x14ac:dyDescent="0.2">
      <c r="A109" s="43" t="s">
        <v>129</v>
      </c>
      <c r="B109" s="47">
        <v>99.994640000000004</v>
      </c>
      <c r="C109" s="47">
        <v>99.999480000000005</v>
      </c>
      <c r="D109" s="43">
        <v>17</v>
      </c>
      <c r="E109" s="47">
        <f t="shared" si="2"/>
        <v>99.992640107200003</v>
      </c>
      <c r="F109" s="47">
        <f t="shared" si="3"/>
        <v>99.996639892800005</v>
      </c>
      <c r="G109" s="56">
        <f t="shared" si="1"/>
        <v>48.402594379073811</v>
      </c>
      <c r="H109" s="64">
        <v>3</v>
      </c>
      <c r="I109" s="48">
        <f t="shared" si="4"/>
        <v>280.38870087438454</v>
      </c>
      <c r="J109" s="48">
        <v>2.4578799684287689</v>
      </c>
      <c r="K109">
        <v>1.5799999999999999E-6</v>
      </c>
    </row>
    <row r="110" spans="1:11" ht="14.25" customHeight="1" x14ac:dyDescent="0.2">
      <c r="A110" s="40" t="s">
        <v>130</v>
      </c>
      <c r="B110" s="53">
        <v>189.98107999999999</v>
      </c>
      <c r="C110" s="53">
        <v>189.98871</v>
      </c>
      <c r="D110" s="40">
        <v>17</v>
      </c>
      <c r="E110" s="53">
        <f t="shared" si="2"/>
        <v>189.9772803784</v>
      </c>
      <c r="F110" s="53">
        <f t="shared" si="3"/>
        <v>189.98487962159999</v>
      </c>
      <c r="G110" s="58">
        <f t="shared" si="1"/>
        <v>40.161894016004233</v>
      </c>
      <c r="H110" s="65">
        <v>3</v>
      </c>
      <c r="I110" s="48">
        <f t="shared" si="4"/>
        <v>232.65160539970265</v>
      </c>
      <c r="J110" s="51">
        <v>2.4127589754015859</v>
      </c>
      <c r="K110">
        <v>8.4E-7</v>
      </c>
    </row>
    <row r="111" spans="1:11" ht="14.25" customHeight="1" x14ac:dyDescent="0.2">
      <c r="A111" s="43" t="s">
        <v>131</v>
      </c>
      <c r="B111" s="54">
        <v>999.92560000000003</v>
      </c>
      <c r="C111" s="54">
        <v>999.92750000000001</v>
      </c>
      <c r="D111" s="43">
        <v>12</v>
      </c>
      <c r="E111" s="54">
        <f t="shared" si="2"/>
        <v>999.91060111600007</v>
      </c>
      <c r="F111" s="54">
        <f t="shared" si="3"/>
        <v>999.940598884</v>
      </c>
      <c r="G111" s="56">
        <f t="shared" si="1"/>
        <v>1.9001413704957733</v>
      </c>
      <c r="H111" s="64">
        <v>3</v>
      </c>
      <c r="I111" s="48">
        <f t="shared" si="4"/>
        <v>15.361732498352891</v>
      </c>
      <c r="J111" s="48">
        <v>0</v>
      </c>
      <c r="K111">
        <v>2.9999999999999997E-8</v>
      </c>
    </row>
    <row r="112" spans="1:11" ht="14.25" customHeight="1" x14ac:dyDescent="0.2">
      <c r="A112" s="40" t="s">
        <v>132</v>
      </c>
      <c r="B112" s="62">
        <v>1899.6882000000001</v>
      </c>
      <c r="C112" s="62">
        <v>1899.6980000000001</v>
      </c>
      <c r="D112" s="40">
        <v>12</v>
      </c>
      <c r="E112" s="62">
        <f t="shared" si="2"/>
        <v>1899.659704677</v>
      </c>
      <c r="F112" s="62">
        <f t="shared" si="3"/>
        <v>1899.7166953230001</v>
      </c>
      <c r="G112" s="58">
        <f t="shared" si="1"/>
        <v>5.1587413134645512</v>
      </c>
      <c r="H112" s="65">
        <v>3</v>
      </c>
      <c r="I112" s="48">
        <f t="shared" si="4"/>
        <v>41.705951628729274</v>
      </c>
      <c r="J112" s="51">
        <v>0.1011789119278238</v>
      </c>
      <c r="K112">
        <v>2E-8</v>
      </c>
    </row>
    <row r="113" spans="1:11" ht="14.25" customHeight="1" x14ac:dyDescent="0.2">
      <c r="A113" s="43" t="s">
        <v>133</v>
      </c>
      <c r="B113" s="49">
        <v>9999.94</v>
      </c>
      <c r="C113" s="49">
        <v>9999.9549999999999</v>
      </c>
      <c r="D113" s="43">
        <v>11</v>
      </c>
      <c r="E113" s="49">
        <f t="shared" si="2"/>
        <v>9999.8000008400013</v>
      </c>
      <c r="F113" s="49">
        <f t="shared" si="3"/>
        <v>10000.07999916</v>
      </c>
      <c r="G113" s="56">
        <f t="shared" si="1"/>
        <v>1.5000089999957922</v>
      </c>
      <c r="H113" s="64">
        <v>3</v>
      </c>
      <c r="I113" s="48">
        <f t="shared" si="4"/>
        <v>13.155949224790271</v>
      </c>
      <c r="J113" s="48">
        <v>5.2704864852102157E-2</v>
      </c>
      <c r="K113">
        <v>4.0000000000000001E-8</v>
      </c>
    </row>
    <row r="114" spans="1:11" ht="14.25" customHeight="1" x14ac:dyDescent="0.2">
      <c r="A114" s="40" t="s">
        <v>134</v>
      </c>
      <c r="B114" s="52">
        <v>18998.837</v>
      </c>
      <c r="C114" s="52">
        <v>18998.946</v>
      </c>
      <c r="D114" s="40">
        <v>11</v>
      </c>
      <c r="E114" s="52">
        <f t="shared" si="2"/>
        <v>18998.571016282</v>
      </c>
      <c r="F114" s="52">
        <f t="shared" si="3"/>
        <v>18999.102983717999</v>
      </c>
      <c r="G114" s="58">
        <f t="shared" si="1"/>
        <v>5.7371932819034317</v>
      </c>
      <c r="H114" s="65">
        <v>3</v>
      </c>
      <c r="I114" s="48">
        <f t="shared" si="4"/>
        <v>50.318513762078183</v>
      </c>
      <c r="J114" s="51">
        <v>3.7218211017106123E-2</v>
      </c>
      <c r="K114">
        <v>2.9999999999999997E-8</v>
      </c>
    </row>
    <row r="115" spans="1:11" ht="14.25" customHeight="1" x14ac:dyDescent="0.2">
      <c r="A115" s="43" t="s">
        <v>135</v>
      </c>
      <c r="B115" s="48">
        <v>100003.44</v>
      </c>
      <c r="C115" s="48">
        <v>100002.89</v>
      </c>
      <c r="D115" s="43">
        <v>13</v>
      </c>
      <c r="E115" s="48">
        <f t="shared" si="2"/>
        <v>100001.63993808</v>
      </c>
      <c r="F115" s="48">
        <f t="shared" si="3"/>
        <v>100005.24006192001</v>
      </c>
      <c r="G115" s="56">
        <f t="shared" si="1"/>
        <v>-5.4998108065373588</v>
      </c>
      <c r="H115" s="64">
        <v>5</v>
      </c>
      <c r="I115" s="48">
        <f t="shared" si="4"/>
        <v>-39.486340394074986</v>
      </c>
      <c r="J115" s="48">
        <v>0.24036313854567959</v>
      </c>
      <c r="K115">
        <v>2.9999999999999997E-8</v>
      </c>
    </row>
    <row r="116" spans="1:11" ht="14.25" customHeight="1" x14ac:dyDescent="0.2">
      <c r="A116" s="40" t="s">
        <v>136</v>
      </c>
      <c r="B116" s="52">
        <v>189995.81</v>
      </c>
      <c r="C116" s="52">
        <v>189995.72</v>
      </c>
      <c r="D116" s="40">
        <v>13</v>
      </c>
      <c r="E116" s="52">
        <f t="shared" si="2"/>
        <v>189992.39007542</v>
      </c>
      <c r="F116" s="52">
        <f t="shared" si="3"/>
        <v>189999.22992457999</v>
      </c>
      <c r="G116" s="58">
        <f t="shared" si="1"/>
        <v>-0.47369465672168004</v>
      </c>
      <c r="H116" s="65">
        <v>5</v>
      </c>
      <c r="I116" s="48">
        <f t="shared" si="4"/>
        <v>-3.4009294348695898</v>
      </c>
      <c r="J116" s="51">
        <v>0.1971290463132058</v>
      </c>
      <c r="K116">
        <v>2E-8</v>
      </c>
    </row>
    <row r="117" spans="1:11" ht="14.25" customHeight="1" x14ac:dyDescent="0.2">
      <c r="A117" s="43" t="s">
        <v>137</v>
      </c>
      <c r="B117" s="56">
        <v>1000033.1</v>
      </c>
      <c r="C117" s="56">
        <v>999978.1</v>
      </c>
      <c r="D117" s="43">
        <v>18</v>
      </c>
      <c r="E117" s="56">
        <f t="shared" si="2"/>
        <v>1000007.0991393999</v>
      </c>
      <c r="F117" s="56">
        <f t="shared" si="3"/>
        <v>1000059.1008606</v>
      </c>
      <c r="G117" s="56">
        <f t="shared" si="1"/>
        <v>-54.99817956025656</v>
      </c>
      <c r="H117" s="64">
        <v>8</v>
      </c>
      <c r="I117" s="48">
        <f t="shared" si="4"/>
        <v>-279.21095352918348</v>
      </c>
      <c r="J117" s="48">
        <v>0.91577718002832453</v>
      </c>
      <c r="K117">
        <v>8.0000000000000002E-8</v>
      </c>
    </row>
    <row r="118" spans="1:11" ht="14.25" customHeight="1" x14ac:dyDescent="0.2">
      <c r="A118" s="40" t="s">
        <v>138</v>
      </c>
      <c r="B118" s="58">
        <v>1899901.5</v>
      </c>
      <c r="C118" s="58">
        <v>1899824</v>
      </c>
      <c r="D118" s="40">
        <v>19</v>
      </c>
      <c r="E118" s="58">
        <f t="shared" si="2"/>
        <v>1899850.2026595001</v>
      </c>
      <c r="F118" s="58">
        <f t="shared" si="3"/>
        <v>1899952.7973404999</v>
      </c>
      <c r="G118" s="58">
        <f t="shared" si="1"/>
        <v>-40.79158840603052</v>
      </c>
      <c r="H118" s="65">
        <v>8</v>
      </c>
      <c r="I118" s="48">
        <f t="shared" si="4"/>
        <v>-197.8682678056289</v>
      </c>
      <c r="J118" s="51">
        <v>0.16645108494662381</v>
      </c>
      <c r="K118">
        <v>5.9999999999999995E-8</v>
      </c>
    </row>
    <row r="119" spans="1:11" ht="14.25" customHeight="1" x14ac:dyDescent="0.2">
      <c r="A119" s="43" t="s">
        <v>139</v>
      </c>
      <c r="B119" s="64">
        <v>9999169</v>
      </c>
      <c r="C119" s="64">
        <v>9994073</v>
      </c>
      <c r="D119" s="43">
        <v>37</v>
      </c>
      <c r="E119" s="64">
        <f t="shared" si="2"/>
        <v>9998679.0407190006</v>
      </c>
      <c r="F119" s="64">
        <f t="shared" si="3"/>
        <v>9999658.9592809994</v>
      </c>
      <c r="G119" s="56">
        <f t="shared" si="1"/>
        <v>-509.64235127939133</v>
      </c>
      <c r="H119" s="64">
        <v>12</v>
      </c>
      <c r="I119" s="48">
        <f t="shared" si="4"/>
        <v>-1310.2254974044815</v>
      </c>
      <c r="J119" s="48">
        <v>3.7484791152152068</v>
      </c>
      <c r="K119">
        <v>2.3999999999999998E-7</v>
      </c>
    </row>
    <row r="120" spans="1:11" ht="14.25" customHeight="1" x14ac:dyDescent="0.2">
      <c r="A120" s="40" t="s">
        <v>140</v>
      </c>
      <c r="B120" s="65">
        <v>18995685</v>
      </c>
      <c r="C120" s="65">
        <v>18986617</v>
      </c>
      <c r="D120" s="40">
        <v>47</v>
      </c>
      <c r="E120" s="65">
        <f t="shared" si="2"/>
        <v>18994564.254585002</v>
      </c>
      <c r="F120" s="65">
        <f t="shared" si="3"/>
        <v>18996805.745414998</v>
      </c>
      <c r="G120" s="58">
        <f t="shared" si="1"/>
        <v>-477.37157149110442</v>
      </c>
      <c r="H120" s="65">
        <v>12</v>
      </c>
      <c r="I120" s="48">
        <f t="shared" si="4"/>
        <v>-984.11440460928327</v>
      </c>
      <c r="J120" s="51">
        <v>2.5914618623386478</v>
      </c>
      <c r="K120">
        <v>2.3999999999999998E-7</v>
      </c>
    </row>
    <row r="121" spans="1:11" ht="14.25" customHeight="1" x14ac:dyDescent="0.2">
      <c r="A121" s="43" t="s">
        <v>141</v>
      </c>
      <c r="B121" s="64">
        <v>99992300</v>
      </c>
      <c r="C121" s="64">
        <v>131910</v>
      </c>
      <c r="D121" s="43">
        <v>120</v>
      </c>
      <c r="E121" s="64">
        <f t="shared" si="2"/>
        <v>99962302.310000002</v>
      </c>
      <c r="F121" s="64">
        <f t="shared" si="3"/>
        <v>100022297.69</v>
      </c>
      <c r="G121" s="56">
        <f t="shared" si="1"/>
        <v>-998680.79842147848</v>
      </c>
      <c r="H121" s="64">
        <v>180</v>
      </c>
      <c r="I121" s="48">
        <f t="shared" si="4"/>
        <v>-461640.36237563548</v>
      </c>
      <c r="J121" s="48">
        <v>98456.183572962909</v>
      </c>
      <c r="K121">
        <v>1.0759999999999999E-3</v>
      </c>
    </row>
    <row r="122" spans="1:11" ht="14.25" customHeight="1" x14ac:dyDescent="0.2">
      <c r="A122" s="43"/>
      <c r="B122" s="47"/>
      <c r="C122" s="43"/>
      <c r="D122" s="43"/>
      <c r="E122" s="43"/>
      <c r="F122" s="43"/>
      <c r="G122" s="48"/>
      <c r="H122" s="48"/>
      <c r="I122" s="48"/>
      <c r="J122" s="48"/>
    </row>
    <row r="123" spans="1:11" ht="14.25" customHeight="1" x14ac:dyDescent="0.2">
      <c r="A123" s="43"/>
      <c r="B123" s="49"/>
      <c r="C123" s="43"/>
      <c r="D123" s="43"/>
      <c r="E123" s="43"/>
      <c r="F123" s="43"/>
      <c r="G123" s="48"/>
      <c r="H123" s="48"/>
      <c r="I123" s="48"/>
      <c r="J123" s="48"/>
    </row>
    <row r="124" spans="1:11" ht="14.25" customHeight="1" x14ac:dyDescent="0.2">
      <c r="A124" s="43"/>
      <c r="B124" s="49"/>
      <c r="C124" s="43"/>
      <c r="D124" s="43"/>
      <c r="E124" s="43"/>
      <c r="F124" s="43"/>
      <c r="G124" s="48"/>
      <c r="H124" s="48"/>
      <c r="I124" s="48"/>
      <c r="J124" s="48"/>
    </row>
    <row r="125" spans="1:11" ht="14.25" customHeight="1" x14ac:dyDescent="0.2">
      <c r="A125" s="43"/>
      <c r="B125" s="49"/>
      <c r="C125" s="43"/>
      <c r="D125" s="43"/>
      <c r="E125" s="43"/>
      <c r="F125" s="43"/>
      <c r="G125" s="48"/>
      <c r="H125" s="48"/>
      <c r="I125" s="48"/>
      <c r="J125" s="48"/>
    </row>
    <row r="126" spans="1:11" ht="14.25" customHeight="1" x14ac:dyDescent="0.2">
      <c r="A126" s="43"/>
      <c r="B126" s="49"/>
      <c r="C126" s="43"/>
      <c r="D126" s="43"/>
      <c r="E126" s="43"/>
      <c r="F126" s="43"/>
      <c r="G126" s="48"/>
      <c r="H126" s="48"/>
      <c r="I126" s="48"/>
      <c r="J126" s="48"/>
    </row>
    <row r="127" spans="1:11" ht="14.25" customHeight="1" x14ac:dyDescent="0.2">
      <c r="A127" s="43"/>
      <c r="B127" s="49"/>
      <c r="C127" s="43"/>
      <c r="D127" s="43"/>
      <c r="E127" s="43"/>
      <c r="F127" s="43"/>
      <c r="G127" s="48"/>
      <c r="H127" s="48"/>
      <c r="I127" s="48"/>
      <c r="J127" s="48"/>
    </row>
    <row r="128" spans="1:11" ht="14.25" customHeight="1" x14ac:dyDescent="0.2">
      <c r="A128" s="32"/>
    </row>
    <row r="129" spans="1:11" ht="25.5" customHeight="1" x14ac:dyDescent="0.2">
      <c r="A129" s="16" t="s">
        <v>142</v>
      </c>
      <c r="B129" s="17" t="s">
        <v>143</v>
      </c>
      <c r="C129" s="16" t="s">
        <v>144</v>
      </c>
      <c r="D129" s="16" t="s">
        <v>145</v>
      </c>
      <c r="E129" s="16" t="s">
        <v>146</v>
      </c>
      <c r="F129" s="16" t="s">
        <v>147</v>
      </c>
      <c r="G129" s="17" t="s">
        <v>148</v>
      </c>
      <c r="H129" s="16" t="s">
        <v>97</v>
      </c>
      <c r="I129" s="16" t="s">
        <v>98</v>
      </c>
      <c r="J129" s="16" t="s">
        <v>149</v>
      </c>
    </row>
    <row r="130" spans="1:11" ht="14.25" customHeight="1" x14ac:dyDescent="0.2">
      <c r="A130" s="43" t="s">
        <v>150</v>
      </c>
      <c r="B130" s="43" t="s">
        <v>127</v>
      </c>
      <c r="C130" s="43">
        <v>3.9999999999999998E-6</v>
      </c>
      <c r="D130" s="9">
        <v>5.0000000000000002E-5</v>
      </c>
      <c r="E130" s="9"/>
      <c r="F130" s="9"/>
      <c r="G130" s="43" t="s">
        <v>101</v>
      </c>
      <c r="H130" s="9"/>
      <c r="I130" s="43"/>
      <c r="J130" s="66">
        <v>4.7199340861687659E-6</v>
      </c>
      <c r="K130">
        <v>3.2499999999999998E-6</v>
      </c>
    </row>
    <row r="131" spans="1:11" ht="14.25" customHeight="1" x14ac:dyDescent="0.2">
      <c r="A131" s="40" t="s">
        <v>150</v>
      </c>
      <c r="B131" s="57" t="s">
        <v>129</v>
      </c>
      <c r="C131" s="40">
        <v>0</v>
      </c>
      <c r="D131" s="10">
        <v>5.0000000000000002E-5</v>
      </c>
      <c r="E131" s="10"/>
      <c r="F131" s="10"/>
      <c r="G131" s="40" t="s">
        <v>101</v>
      </c>
      <c r="H131" s="10"/>
      <c r="I131" s="40"/>
      <c r="J131" s="67">
        <v>3.3333333333333342E-6</v>
      </c>
      <c r="K131">
        <v>4.2699999999999998E-6</v>
      </c>
    </row>
    <row r="132" spans="1:11" ht="14.25" customHeight="1" x14ac:dyDescent="0.2">
      <c r="A132" s="43" t="s">
        <v>150</v>
      </c>
      <c r="B132" s="55" t="s">
        <v>151</v>
      </c>
      <c r="C132" s="43">
        <v>-1E-4</v>
      </c>
      <c r="D132" s="9">
        <v>5.0000000000000002E-5</v>
      </c>
      <c r="E132" s="9"/>
      <c r="F132" s="9"/>
      <c r="G132" s="43" t="s">
        <v>101</v>
      </c>
      <c r="H132" s="9"/>
      <c r="I132" s="43"/>
      <c r="J132" s="66">
        <v>7.0710678118654754E-5</v>
      </c>
      <c r="K132">
        <v>3.1600000000000002E-5</v>
      </c>
    </row>
    <row r="133" spans="1:11" ht="14.25" customHeight="1" x14ac:dyDescent="0.2">
      <c r="A133" s="40" t="s">
        <v>150</v>
      </c>
      <c r="B133" s="57" t="s">
        <v>152</v>
      </c>
      <c r="C133" s="40">
        <v>0</v>
      </c>
      <c r="D133" s="10">
        <v>5.0000000000000002E-5</v>
      </c>
      <c r="E133" s="10"/>
      <c r="F133" s="10"/>
      <c r="G133" s="40" t="s">
        <v>101</v>
      </c>
      <c r="H133" s="10"/>
      <c r="I133" s="40"/>
      <c r="J133" s="67">
        <v>3.3333333333333338E-4</v>
      </c>
      <c r="K133">
        <v>2.0100000000000001E-4</v>
      </c>
    </row>
    <row r="134" spans="1:11" ht="14.25" customHeight="1" x14ac:dyDescent="0.2">
      <c r="A134" s="43" t="s">
        <v>150</v>
      </c>
      <c r="B134" s="55" t="s">
        <v>153</v>
      </c>
      <c r="C134" s="43">
        <v>0</v>
      </c>
      <c r="D134" s="9">
        <v>5.0000000000000002E-5</v>
      </c>
      <c r="E134" s="9"/>
      <c r="F134" s="9"/>
      <c r="G134" s="43" t="s">
        <v>101</v>
      </c>
      <c r="H134" s="9"/>
      <c r="I134" s="43"/>
      <c r="J134" s="66">
        <v>0</v>
      </c>
      <c r="K134">
        <v>7.9000000000000001E-4</v>
      </c>
    </row>
    <row r="135" spans="1:11" ht="14.25" customHeight="1" x14ac:dyDescent="0.2">
      <c r="A135" s="40" t="s">
        <v>150</v>
      </c>
      <c r="B135" s="57" t="s">
        <v>137</v>
      </c>
      <c r="C135" s="40">
        <v>-0.1</v>
      </c>
      <c r="D135" s="10">
        <v>5.0000000000000002E-5</v>
      </c>
      <c r="E135" s="10"/>
      <c r="F135" s="10"/>
      <c r="G135" s="40" t="s">
        <v>101</v>
      </c>
      <c r="H135" s="10"/>
      <c r="I135" s="40"/>
      <c r="J135" s="67">
        <v>0</v>
      </c>
      <c r="K135">
        <v>9.0200000000000002E-3</v>
      </c>
    </row>
    <row r="136" spans="1:11" ht="14.25" customHeight="1" x14ac:dyDescent="0.2">
      <c r="A136" s="43" t="s">
        <v>150</v>
      </c>
      <c r="B136" s="55" t="s">
        <v>154</v>
      </c>
      <c r="C136" s="43">
        <v>-2</v>
      </c>
      <c r="D136" s="9">
        <v>5.0000000000000002E-5</v>
      </c>
      <c r="E136" s="9"/>
      <c r="F136" s="9"/>
      <c r="G136" s="43" t="s">
        <v>101</v>
      </c>
      <c r="H136" s="9"/>
      <c r="I136" s="43"/>
      <c r="J136" s="66">
        <v>0</v>
      </c>
      <c r="K136">
        <v>5.7799999999999997E-2</v>
      </c>
    </row>
    <row r="137" spans="1:11" ht="14.25" customHeight="1" x14ac:dyDescent="0.2">
      <c r="A137" s="40" t="s">
        <v>150</v>
      </c>
      <c r="B137" s="57" t="s">
        <v>155</v>
      </c>
      <c r="C137" s="40">
        <v>-10</v>
      </c>
      <c r="D137" s="10">
        <v>5.0000000000000002E-5</v>
      </c>
      <c r="E137" s="10"/>
      <c r="F137" s="10"/>
      <c r="G137" s="40" t="s">
        <v>101</v>
      </c>
      <c r="H137" s="10"/>
      <c r="I137" s="40"/>
      <c r="J137" s="67">
        <v>3.333333333333333</v>
      </c>
      <c r="K137">
        <v>0.52300000000000002</v>
      </c>
    </row>
    <row r="138" spans="1:11" ht="14.25" customHeight="1" x14ac:dyDescent="0.2">
      <c r="A138" s="43"/>
      <c r="B138" s="55"/>
      <c r="C138" s="43"/>
      <c r="D138" s="9"/>
      <c r="E138" s="9"/>
      <c r="F138" s="9"/>
      <c r="G138" s="43"/>
      <c r="H138" s="9"/>
      <c r="I138" s="43"/>
      <c r="J138" s="66"/>
    </row>
    <row r="139" spans="1:11" ht="14.25" customHeight="1" x14ac:dyDescent="0.2">
      <c r="A139" s="40"/>
      <c r="B139" s="57"/>
      <c r="C139" s="40"/>
      <c r="D139" s="40"/>
      <c r="E139" s="10"/>
      <c r="F139" s="10"/>
      <c r="G139" s="40"/>
      <c r="H139" s="10"/>
      <c r="I139" s="40"/>
      <c r="J139" s="67"/>
    </row>
    <row r="140" spans="1:11" ht="14.25" customHeight="1" x14ac:dyDescent="0.2">
      <c r="A140" s="43"/>
      <c r="B140" s="55"/>
      <c r="C140" s="43"/>
      <c r="D140" s="9"/>
      <c r="E140" s="9"/>
      <c r="F140" s="9"/>
      <c r="G140" s="43"/>
      <c r="H140" s="9"/>
      <c r="I140" s="43"/>
      <c r="J140" s="66"/>
    </row>
    <row r="141" spans="1:11" ht="14.25" customHeight="1" x14ac:dyDescent="0.2">
      <c r="A141" s="40"/>
      <c r="B141" s="57"/>
      <c r="C141" s="40"/>
      <c r="D141" s="10"/>
      <c r="E141" s="10"/>
      <c r="F141" s="10"/>
      <c r="G141" s="40"/>
      <c r="H141" s="10"/>
      <c r="I141" s="40"/>
      <c r="J141" s="67"/>
    </row>
    <row r="142" spans="1:11" ht="14.25" customHeight="1" x14ac:dyDescent="0.2">
      <c r="A142" s="43"/>
      <c r="B142" s="55"/>
      <c r="C142" s="43"/>
      <c r="D142" s="9"/>
      <c r="E142" s="9"/>
      <c r="F142" s="9"/>
      <c r="G142" s="43"/>
      <c r="H142" s="9"/>
      <c r="I142" s="43"/>
      <c r="J142" s="66"/>
    </row>
    <row r="143" spans="1:11" ht="14.25" customHeight="1" x14ac:dyDescent="0.2">
      <c r="A143" s="43"/>
      <c r="B143" s="55"/>
      <c r="C143" s="8"/>
      <c r="D143" s="9"/>
      <c r="E143" s="9"/>
      <c r="F143" s="9"/>
      <c r="G143" s="43"/>
      <c r="H143" s="9"/>
      <c r="I143" s="43"/>
      <c r="J143" s="8"/>
    </row>
    <row r="144" spans="1:11" ht="14.25" customHeight="1" x14ac:dyDescent="0.2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1" ht="25.5" customHeight="1" x14ac:dyDescent="0.2">
      <c r="A145" s="18" t="s">
        <v>156</v>
      </c>
      <c r="B145" s="19" t="s">
        <v>143</v>
      </c>
      <c r="C145" s="16" t="s">
        <v>144</v>
      </c>
      <c r="D145" s="16" t="s">
        <v>145</v>
      </c>
      <c r="E145" s="16" t="s">
        <v>146</v>
      </c>
      <c r="F145" s="16" t="s">
        <v>147</v>
      </c>
      <c r="G145" s="17" t="s">
        <v>148</v>
      </c>
      <c r="H145" s="16" t="s">
        <v>97</v>
      </c>
      <c r="I145" s="16" t="s">
        <v>98</v>
      </c>
      <c r="J145" s="16" t="s">
        <v>149</v>
      </c>
    </row>
    <row r="146" spans="1:11" ht="14.25" customHeight="1" x14ac:dyDescent="0.2">
      <c r="A146" s="40" t="s">
        <v>150</v>
      </c>
      <c r="B146" s="57" t="s">
        <v>127</v>
      </c>
      <c r="C146" s="40">
        <v>-2.31E-3</v>
      </c>
      <c r="D146" s="10">
        <v>5.0000000000000002E-5</v>
      </c>
      <c r="E146" s="10"/>
      <c r="F146" s="10"/>
      <c r="G146" s="40" t="s">
        <v>101</v>
      </c>
      <c r="H146" s="10"/>
      <c r="I146" s="40"/>
      <c r="J146" s="52">
        <v>3.3208098075284822E-6</v>
      </c>
      <c r="K146">
        <v>5.5799999999999999E-6</v>
      </c>
    </row>
    <row r="147" spans="1:11" ht="14.25" customHeight="1" x14ac:dyDescent="0.2">
      <c r="A147" s="43" t="s">
        <v>150</v>
      </c>
      <c r="B147" s="55" t="s">
        <v>129</v>
      </c>
      <c r="C147" s="43">
        <v>-2.2799999999999999E-3</v>
      </c>
      <c r="D147" s="9">
        <v>5.0000000000000002E-5</v>
      </c>
      <c r="E147" s="9"/>
      <c r="F147" s="9"/>
      <c r="G147" s="43" t="s">
        <v>101</v>
      </c>
      <c r="H147" s="9"/>
      <c r="I147" s="43"/>
      <c r="J147" s="49">
        <v>8.6602540378444088E-6</v>
      </c>
      <c r="K147">
        <v>4.4399999999999998E-6</v>
      </c>
    </row>
    <row r="148" spans="1:11" ht="14.25" customHeight="1" x14ac:dyDescent="0.2">
      <c r="A148" s="40" t="s">
        <v>150</v>
      </c>
      <c r="B148" s="57" t="s">
        <v>151</v>
      </c>
      <c r="C148" s="40">
        <v>-1.6999999999999999E-3</v>
      </c>
      <c r="D148" s="10">
        <v>5.0000000000000002E-5</v>
      </c>
      <c r="E148" s="10"/>
      <c r="F148" s="10"/>
      <c r="G148" s="40" t="s">
        <v>101</v>
      </c>
      <c r="H148" s="10"/>
      <c r="I148" s="40"/>
      <c r="J148" s="52">
        <v>4.7696960070847281E-4</v>
      </c>
      <c r="K148">
        <v>2.5299999999999998E-5</v>
      </c>
    </row>
    <row r="149" spans="1:11" ht="14.25" customHeight="1" x14ac:dyDescent="0.2">
      <c r="A149" s="43" t="s">
        <v>150</v>
      </c>
      <c r="B149" s="55" t="s">
        <v>152</v>
      </c>
      <c r="C149" s="43">
        <v>1E-3</v>
      </c>
      <c r="D149" s="9">
        <v>5.0000000000000002E-5</v>
      </c>
      <c r="E149" s="9"/>
      <c r="F149" s="9"/>
      <c r="G149" s="43" t="s">
        <v>101</v>
      </c>
      <c r="H149" s="9"/>
      <c r="I149" s="43"/>
      <c r="J149" s="49">
        <v>3.0731814857642959E-3</v>
      </c>
      <c r="K149">
        <v>2.4800000000000001E-4</v>
      </c>
    </row>
    <row r="150" spans="1:11" ht="14.25" customHeight="1" x14ac:dyDescent="0.2">
      <c r="A150" s="40" t="s">
        <v>150</v>
      </c>
      <c r="B150" s="57" t="s">
        <v>153</v>
      </c>
      <c r="C150" s="40">
        <v>0.01</v>
      </c>
      <c r="D150" s="40">
        <v>5.0000000000000002E-5</v>
      </c>
      <c r="E150" s="10"/>
      <c r="F150" s="10"/>
      <c r="G150" s="40" t="s">
        <v>101</v>
      </c>
      <c r="H150" s="10"/>
      <c r="I150" s="40"/>
      <c r="J150" s="52">
        <v>0</v>
      </c>
      <c r="K150">
        <v>8.2200000000000003E-4</v>
      </c>
    </row>
    <row r="151" spans="1:11" ht="14.25" customHeight="1" x14ac:dyDescent="0.2">
      <c r="A151" s="43" t="s">
        <v>150</v>
      </c>
      <c r="B151" s="55" t="s">
        <v>137</v>
      </c>
      <c r="C151" s="43">
        <v>0.1</v>
      </c>
      <c r="D151" s="9">
        <v>5.0000000000000002E-5</v>
      </c>
      <c r="E151" s="9"/>
      <c r="F151" s="9"/>
      <c r="G151" s="43" t="s">
        <v>101</v>
      </c>
      <c r="H151" s="9"/>
      <c r="I151" s="43"/>
      <c r="J151" s="49">
        <v>0</v>
      </c>
      <c r="K151">
        <v>8.5800000000000008E-3</v>
      </c>
    </row>
    <row r="152" spans="1:11" ht="14.25" customHeight="1" x14ac:dyDescent="0.2">
      <c r="A152" s="40" t="s">
        <v>150</v>
      </c>
      <c r="B152" s="57" t="s">
        <v>154</v>
      </c>
      <c r="C152" s="40">
        <v>2</v>
      </c>
      <c r="D152" s="10">
        <v>5.0000000000000002E-5</v>
      </c>
      <c r="E152" s="10"/>
      <c r="F152" s="10"/>
      <c r="G152" s="40" t="s">
        <v>101</v>
      </c>
      <c r="H152" s="10"/>
      <c r="I152" s="40"/>
      <c r="J152" s="52">
        <v>0.5</v>
      </c>
      <c r="K152">
        <v>0.05</v>
      </c>
    </row>
    <row r="153" spans="1:11" ht="14.25" customHeight="1" x14ac:dyDescent="0.2">
      <c r="A153" s="43" t="s">
        <v>150</v>
      </c>
      <c r="B153" s="55" t="s">
        <v>157</v>
      </c>
      <c r="C153" s="43">
        <v>40</v>
      </c>
      <c r="D153" s="9">
        <v>5.0000000000000002E-5</v>
      </c>
      <c r="E153" s="9"/>
      <c r="F153" s="9"/>
      <c r="G153" s="43" t="s">
        <v>101</v>
      </c>
      <c r="H153" s="9"/>
      <c r="I153" s="43"/>
      <c r="J153" s="49">
        <v>5</v>
      </c>
      <c r="K153">
        <v>0.55300000000000005</v>
      </c>
    </row>
    <row r="154" spans="1:11" ht="14.25" customHeight="1" x14ac:dyDescent="0.2">
      <c r="A154" s="42"/>
      <c r="B154" s="68"/>
      <c r="C154" s="32"/>
      <c r="D154" s="31"/>
      <c r="E154" s="31"/>
      <c r="F154" s="31"/>
      <c r="G154" s="42"/>
      <c r="H154" s="31"/>
      <c r="I154" s="42"/>
      <c r="J154" s="32"/>
    </row>
    <row r="155" spans="1:11" ht="14.25" customHeight="1" x14ac:dyDescent="0.2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1" ht="14.25" customHeigh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1" ht="14.25" customHeigh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1" ht="14.25" customHeight="1" x14ac:dyDescent="0.2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1" ht="25.5" customHeight="1" thickBot="1" x14ac:dyDescent="0.4">
      <c r="A159" s="37"/>
      <c r="B159" s="37"/>
      <c r="C159" s="37"/>
      <c r="D159" s="7"/>
      <c r="E159" s="39" t="s">
        <v>158</v>
      </c>
      <c r="F159" s="37"/>
      <c r="G159" s="37"/>
      <c r="H159" s="37"/>
      <c r="I159" s="37"/>
    </row>
    <row r="160" spans="1:11" ht="25.5" customHeight="1" x14ac:dyDescent="0.2">
      <c r="A160" s="18" t="s">
        <v>159</v>
      </c>
      <c r="B160" s="19" t="s">
        <v>143</v>
      </c>
      <c r="C160" s="18" t="s">
        <v>160</v>
      </c>
      <c r="D160" s="15" t="s">
        <v>161</v>
      </c>
      <c r="E160" s="18" t="s">
        <v>162</v>
      </c>
      <c r="F160" s="18" t="s">
        <v>163</v>
      </c>
      <c r="G160" s="18" t="s">
        <v>389</v>
      </c>
      <c r="H160" s="18" t="s">
        <v>97</v>
      </c>
      <c r="I160" s="15" t="s">
        <v>98</v>
      </c>
      <c r="J160" s="14" t="s">
        <v>110</v>
      </c>
    </row>
    <row r="161" spans="1:11" ht="14.25" customHeight="1" x14ac:dyDescent="0.2">
      <c r="A161" s="43" t="s">
        <v>165</v>
      </c>
      <c r="B161" s="43" t="s">
        <v>166</v>
      </c>
      <c r="C161" s="47">
        <v>1.0007200000000001</v>
      </c>
      <c r="D161" s="43">
        <v>82</v>
      </c>
      <c r="E161" s="61">
        <f>MID(A161,1,1)-MID(A161,1,1)*SQRT(D161^2+H161^2)/1000000</f>
        <v>0.99991739249428779</v>
      </c>
      <c r="F161" s="61">
        <f>MID(A161,1,1)+MID(A161,1,1)*SQRT(D161^2+H161^2)/1000000</f>
        <v>1.0000826075057123</v>
      </c>
      <c r="G161" s="56">
        <f>(C161-MID(A161,1,1))*1000000/MID(A161,1,1)</f>
        <v>720.00000000005389</v>
      </c>
      <c r="H161" s="69">
        <v>10</v>
      </c>
      <c r="I161" s="64">
        <f>G161*100/SQRT(H161^2+D161^2)</f>
        <v>871.59150223955146</v>
      </c>
      <c r="J161" s="48">
        <v>12.00985715437414</v>
      </c>
      <c r="K161">
        <v>3.5700000000000001E-6</v>
      </c>
    </row>
    <row r="162" spans="1:11" ht="14.25" customHeight="1" x14ac:dyDescent="0.2">
      <c r="A162" s="40" t="s">
        <v>167</v>
      </c>
      <c r="B162" s="57" t="s">
        <v>166</v>
      </c>
      <c r="C162" s="53">
        <v>2.0006699999999999</v>
      </c>
      <c r="D162" s="40">
        <v>78.5</v>
      </c>
      <c r="E162" s="60">
        <f>MID(A162,1,1)-MID(A162,1,1)*SQRT(D162^2+H162^2)/1000000</f>
        <v>1.9998417312412382</v>
      </c>
      <c r="F162" s="60">
        <f>MID(A162,1,1)+MID(A162,1,1)*(D162^2+H162^2)/1000000</f>
        <v>2.0125245</v>
      </c>
      <c r="G162" s="58">
        <f>(C162-MID(A162,1,1))*1000000/MID(A162,1,1)</f>
        <v>334.99999999997419</v>
      </c>
      <c r="H162" s="70">
        <v>10</v>
      </c>
      <c r="I162" s="64">
        <f>G162*100/SQRT(H162^2+D162^2)</f>
        <v>423.33054561218427</v>
      </c>
      <c r="J162" s="51">
        <v>2.2040544010105978</v>
      </c>
      <c r="K162">
        <v>2.1600000000000001E-6</v>
      </c>
    </row>
    <row r="163" spans="1:11" ht="14.25" customHeight="1" x14ac:dyDescent="0.2">
      <c r="A163" s="43" t="s">
        <v>168</v>
      </c>
      <c r="B163" s="55" t="s">
        <v>166</v>
      </c>
      <c r="C163" s="47">
        <v>5.0003599999999997</v>
      </c>
      <c r="D163" s="43">
        <v>89</v>
      </c>
      <c r="E163" s="61">
        <f>MID(A163,1,1)-MID(A163,1,1)*SQRT(D163^2+H163^2)/1000000</f>
        <v>4.9995521998213492</v>
      </c>
      <c r="F163" s="61">
        <f>MID(A163,1,1)+MID(A163,1,1)*SQRT(D163^2+H163^2)/1000000</f>
        <v>5.0004478001786508</v>
      </c>
      <c r="G163" s="56">
        <f>(C163-MID(A163,1,1))*1000000/MID(A163,1,1)</f>
        <v>71.99999999993878</v>
      </c>
      <c r="H163" s="69">
        <v>10</v>
      </c>
      <c r="I163" s="64">
        <f>G163*100/SQRT(H163^2+D163^2)</f>
        <v>80.393000530744885</v>
      </c>
      <c r="J163" s="48">
        <v>1.414111746336624</v>
      </c>
      <c r="K163">
        <v>1.55E-6</v>
      </c>
    </row>
    <row r="164" spans="1:11" ht="14.25" customHeight="1" x14ac:dyDescent="0.2">
      <c r="A164" s="40" t="s">
        <v>169</v>
      </c>
      <c r="B164" s="57" t="s">
        <v>166</v>
      </c>
      <c r="C164" s="53">
        <v>9.9999300000000009</v>
      </c>
      <c r="D164" s="40">
        <v>82</v>
      </c>
      <c r="E164" s="60">
        <f>MID(A164,1,2)-MID(A164,1,2)*SQRT(D164^2+H164^2)/1000000</f>
        <v>9.9991739249428768</v>
      </c>
      <c r="F164" s="60">
        <f>MID(A164,1,1)+MID(A164,1,1)*(D164^2+H164^2)/1000000</f>
        <v>1.0068239999999999</v>
      </c>
      <c r="G164" s="58">
        <f>(C164-MID(A164,1,2))*1000000/MID(A164,1,2)</f>
        <v>-6.9999999999126317</v>
      </c>
      <c r="H164" s="71">
        <v>10</v>
      </c>
      <c r="I164" s="64">
        <f t="shared" ref="I161:I167" si="5">G164*100/SQRT(H164^2+D164^2)</f>
        <v>-8.4738062716670211</v>
      </c>
      <c r="J164" s="51">
        <v>1.1180418150863349</v>
      </c>
      <c r="K164">
        <v>1.0300000000000001E-6</v>
      </c>
    </row>
    <row r="165" spans="1:11" ht="14.25" customHeight="1" x14ac:dyDescent="0.2">
      <c r="A165" s="43" t="s">
        <v>170</v>
      </c>
      <c r="B165" s="55" t="s">
        <v>166</v>
      </c>
      <c r="C165" s="47">
        <v>11.999739999999999</v>
      </c>
      <c r="D165" s="43">
        <v>80.832999999999998</v>
      </c>
      <c r="E165" s="61">
        <f>MID(A165,1,2)-MID(A165,1,2)*SQRT(D165^2+H165^2)/1000000</f>
        <v>11.999022609474153</v>
      </c>
      <c r="F165" s="61">
        <f>MID(A165,1,1)+MID(A165,1,1)*SQRT(D165^2+H165^2)/1000000</f>
        <v>1.0000814492104872</v>
      </c>
      <c r="G165" s="56">
        <f>(C165-MID(A165,1,2))*1000000/MID(A165,1,2)</f>
        <v>-21.666666666734596</v>
      </c>
      <c r="H165" s="69">
        <v>10</v>
      </c>
      <c r="I165" s="64">
        <f t="shared" si="5"/>
        <v>-26.601444675906748</v>
      </c>
      <c r="J165" s="48">
        <v>1.057769183058747</v>
      </c>
      <c r="K165">
        <v>1.2899999999999999E-6</v>
      </c>
    </row>
    <row r="166" spans="1:11" ht="14.25" customHeight="1" x14ac:dyDescent="0.2">
      <c r="A166" s="40" t="s">
        <v>171</v>
      </c>
      <c r="B166" s="57" t="s">
        <v>166</v>
      </c>
      <c r="C166" s="53">
        <v>14.99943</v>
      </c>
      <c r="D166" s="40">
        <v>79.667000000000002</v>
      </c>
      <c r="E166" s="60">
        <f>MID(A166,1,2)-MID(A166,1,2)*SQRT(D166^2+H166^2)/1000000</f>
        <v>14.998795617606396</v>
      </c>
      <c r="F166" s="60">
        <f>MID(A166,1,1)+MID(A166,1,1)*(D166^2+H166^2)/1000000</f>
        <v>1.006446830889</v>
      </c>
      <c r="G166" s="58">
        <f>(C166-MID(A166,1,2))*1000000/MID(A166,1,2)</f>
        <v>-37.999999999982492</v>
      </c>
      <c r="H166" s="70">
        <v>10</v>
      </c>
      <c r="I166" s="64">
        <f t="shared" si="5"/>
        <v>-47.327161458557406</v>
      </c>
      <c r="J166" s="51">
        <v>1.414267304525975</v>
      </c>
      <c r="K166">
        <v>1.22E-6</v>
      </c>
    </row>
    <row r="167" spans="1:11" ht="14.25" customHeight="1" x14ac:dyDescent="0.2">
      <c r="A167" s="43" t="s">
        <v>172</v>
      </c>
      <c r="B167" s="55" t="s">
        <v>166</v>
      </c>
      <c r="C167" s="47">
        <v>18.999089999999999</v>
      </c>
      <c r="D167" s="43">
        <v>78.683999999999997</v>
      </c>
      <c r="E167" s="61">
        <f>MID(A167,1,2)-MID(A167,1,2)*SQRT(D167^2+H167^2)/1000000</f>
        <v>18.998492978752633</v>
      </c>
      <c r="F167" s="61">
        <f>MID(A167,1,2)+MID(A167,1,2)*SQRT(D167^2+H167^2)/1000000</f>
        <v>19.001507021247367</v>
      </c>
      <c r="G167" s="56">
        <f>(C167-MID(A167,1,2))*1000000/MID(A167,1,2)</f>
        <v>-47.894736842161926</v>
      </c>
      <c r="H167" s="72">
        <v>10</v>
      </c>
      <c r="I167" s="64">
        <f t="shared" si="5"/>
        <v>-60.38401924265537</v>
      </c>
      <c r="J167" s="48">
        <v>1.1471336110361521</v>
      </c>
      <c r="K167">
        <v>1.0499999999999999E-6</v>
      </c>
    </row>
    <row r="169" spans="1:11" ht="25.5" customHeight="1" x14ac:dyDescent="0.2">
      <c r="A169" s="93" t="s">
        <v>173</v>
      </c>
      <c r="B169" s="87"/>
      <c r="C169" s="45" t="s">
        <v>174</v>
      </c>
      <c r="D169" s="45" t="s">
        <v>106</v>
      </c>
      <c r="E169" s="45" t="s">
        <v>175</v>
      </c>
      <c r="F169" s="45" t="s">
        <v>176</v>
      </c>
      <c r="G169" s="45" t="s">
        <v>164</v>
      </c>
      <c r="H169" s="45" t="s">
        <v>97</v>
      </c>
      <c r="I169" s="24" t="s">
        <v>98</v>
      </c>
      <c r="J169" s="45" t="s">
        <v>124</v>
      </c>
    </row>
    <row r="170" spans="1:11" ht="14.25" customHeight="1" x14ac:dyDescent="0.2">
      <c r="A170" s="92" t="s">
        <v>177</v>
      </c>
      <c r="B170" s="87"/>
      <c r="C170" s="8">
        <v>1.0103499999999999E-3</v>
      </c>
      <c r="D170" s="64">
        <v>5550.0000000000009</v>
      </c>
      <c r="E170" s="73">
        <f t="shared" ref="E170:E185" si="6">MID(A170,1,5)-MID(A170,1,5)*SQRT(D170^2+H170^2)/1000000</f>
        <v>9.9444996396408098E-4</v>
      </c>
      <c r="F170" s="73">
        <f t="shared" ref="F170:F185" si="7">MID(A170,1,5)+MID(A170,1,5)*SQRT(D170^2+H170^2)/1000000</f>
        <v>1.0055500360359191E-3</v>
      </c>
      <c r="G170" s="64">
        <f t="shared" ref="G170:G185" si="8">(C170-MID(A170,1,5))*1000000/MID(A170,1,5)</f>
        <v>10349.999999999898</v>
      </c>
      <c r="H170" s="43">
        <v>20</v>
      </c>
      <c r="I170" s="64">
        <f>G170*100/SQRT(H170^2+D170^2)</f>
        <v>186.4852756453501</v>
      </c>
      <c r="J170" s="48">
        <v>1084.318770100283</v>
      </c>
      <c r="K170">
        <v>2.33E-4</v>
      </c>
    </row>
    <row r="171" spans="1:11" ht="14.25" customHeight="1" x14ac:dyDescent="0.2">
      <c r="A171" s="102" t="s">
        <v>178</v>
      </c>
      <c r="B171" s="87"/>
      <c r="C171" s="3">
        <v>1.0145600000000001E-3</v>
      </c>
      <c r="D171" s="65">
        <v>5220</v>
      </c>
      <c r="E171" s="59">
        <f t="shared" si="6"/>
        <v>9.9477996168596448E-4</v>
      </c>
      <c r="F171" s="59">
        <f t="shared" si="7"/>
        <v>1.0052200383140356E-3</v>
      </c>
      <c r="G171" s="65">
        <f t="shared" si="8"/>
        <v>14560.000000000049</v>
      </c>
      <c r="H171" s="40">
        <v>20</v>
      </c>
      <c r="I171" s="65">
        <f>G171*100/SQRT(H171^2+D171^2)</f>
        <v>278.92515579533449</v>
      </c>
      <c r="J171" s="51">
        <v>457.2922531801737</v>
      </c>
      <c r="K171">
        <v>8.2000000000000001E-5</v>
      </c>
    </row>
    <row r="172" spans="1:11" ht="14.25" customHeight="1" x14ac:dyDescent="0.2">
      <c r="A172" s="92" t="s">
        <v>179</v>
      </c>
      <c r="B172" s="87"/>
      <c r="C172" s="8">
        <v>1.0180499999999999E-3</v>
      </c>
      <c r="D172" s="64">
        <v>5220</v>
      </c>
      <c r="E172" s="73">
        <f t="shared" si="6"/>
        <v>9.9477996168596448E-4</v>
      </c>
      <c r="F172" s="73">
        <f t="shared" si="7"/>
        <v>1.0052200383140356E-3</v>
      </c>
      <c r="G172" s="64">
        <f t="shared" si="8"/>
        <v>18049.999999999924</v>
      </c>
      <c r="H172" s="43">
        <v>20</v>
      </c>
      <c r="I172" s="64">
        <f t="shared" ref="I170:I201" si="9">G172*100/SQRT(H172^2+D172^2)</f>
        <v>345.78290261715313</v>
      </c>
      <c r="J172" s="48">
        <v>1221.998788775343</v>
      </c>
      <c r="K172">
        <v>1.5779999999999999E-4</v>
      </c>
    </row>
    <row r="173" spans="1:11" ht="14.25" customHeight="1" x14ac:dyDescent="0.2">
      <c r="A173" s="102" t="s">
        <v>180</v>
      </c>
      <c r="B173" s="87"/>
      <c r="C173" s="3">
        <v>1.0278500000000001E-3</v>
      </c>
      <c r="D173" s="65">
        <v>5110</v>
      </c>
      <c r="E173" s="59">
        <f t="shared" si="6"/>
        <v>9.9488996086120668E-4</v>
      </c>
      <c r="F173" s="59">
        <f t="shared" si="7"/>
        <v>1.0051100391387934E-3</v>
      </c>
      <c r="G173" s="65">
        <f t="shared" si="8"/>
        <v>27850.000000000055</v>
      </c>
      <c r="H173" s="40">
        <v>20</v>
      </c>
      <c r="I173" s="65">
        <f t="shared" si="9"/>
        <v>545.00561039883348</v>
      </c>
      <c r="J173" s="51">
        <v>271.03926459310782</v>
      </c>
      <c r="K173">
        <v>8.6100000000000006E-5</v>
      </c>
    </row>
    <row r="174" spans="1:11" ht="14.25" customHeight="1" x14ac:dyDescent="0.2">
      <c r="A174" s="92" t="s">
        <v>181</v>
      </c>
      <c r="B174" s="87"/>
      <c r="C174" s="8">
        <v>1.0171500000000001E-3</v>
      </c>
      <c r="D174" s="64">
        <v>5110</v>
      </c>
      <c r="E174" s="73">
        <f t="shared" si="6"/>
        <v>9.9488996086120668E-4</v>
      </c>
      <c r="F174" s="73">
        <f t="shared" si="7"/>
        <v>1.0051100391387934E-3</v>
      </c>
      <c r="G174" s="64">
        <f t="shared" si="8"/>
        <v>17150.000000000065</v>
      </c>
      <c r="H174" s="43">
        <v>20</v>
      </c>
      <c r="I174" s="64">
        <f t="shared" si="9"/>
        <v>335.61386780395014</v>
      </c>
      <c r="J174" s="48">
        <v>1411.5191308917731</v>
      </c>
      <c r="K174">
        <v>1.864E-4</v>
      </c>
    </row>
    <row r="175" spans="1:11" ht="14.25" customHeight="1" x14ac:dyDescent="0.2">
      <c r="A175" s="102" t="s">
        <v>182</v>
      </c>
      <c r="B175" s="87"/>
      <c r="C175" s="3">
        <v>1.01808E-3</v>
      </c>
      <c r="D175" s="65">
        <v>5110</v>
      </c>
      <c r="E175" s="59">
        <f t="shared" si="6"/>
        <v>9.9488996086120668E-4</v>
      </c>
      <c r="F175" s="59">
        <f t="shared" si="7"/>
        <v>1.0051100391387934E-3</v>
      </c>
      <c r="G175" s="65">
        <f t="shared" si="8"/>
        <v>18079.999999999964</v>
      </c>
      <c r="H175" s="40">
        <v>20</v>
      </c>
      <c r="I175" s="65">
        <f t="shared" si="9"/>
        <v>353.81333702013899</v>
      </c>
      <c r="J175" s="51">
        <v>418.39831973201768</v>
      </c>
      <c r="K175">
        <v>5.0299999999999997E-4</v>
      </c>
    </row>
    <row r="176" spans="1:11" ht="14.25" customHeight="1" x14ac:dyDescent="0.2">
      <c r="A176" s="92" t="s">
        <v>183</v>
      </c>
      <c r="B176" s="87"/>
      <c r="C176" s="8">
        <v>1.01884E-3</v>
      </c>
      <c r="D176" s="64">
        <v>5110</v>
      </c>
      <c r="E176" s="73">
        <f t="shared" si="6"/>
        <v>9.9488996086120668E-4</v>
      </c>
      <c r="F176" s="73">
        <f t="shared" si="7"/>
        <v>1.0051100391387934E-3</v>
      </c>
      <c r="G176" s="64">
        <f t="shared" si="8"/>
        <v>18840.000000000004</v>
      </c>
      <c r="H176" s="43">
        <v>20</v>
      </c>
      <c r="I176" s="64">
        <f t="shared" si="9"/>
        <v>368.68602154089785</v>
      </c>
      <c r="J176" s="48">
        <v>485.32587315285821</v>
      </c>
      <c r="K176">
        <v>4.8899999999999996E-4</v>
      </c>
    </row>
    <row r="177" spans="1:11" ht="14.25" customHeight="1" x14ac:dyDescent="0.2">
      <c r="A177" s="102" t="s">
        <v>184</v>
      </c>
      <c r="B177" s="87"/>
      <c r="C177" s="3">
        <v>1.0160600000000001E-3</v>
      </c>
      <c r="D177" s="65">
        <v>5110</v>
      </c>
      <c r="E177" s="59">
        <f t="shared" si="6"/>
        <v>9.9488996086120668E-4</v>
      </c>
      <c r="F177" s="59">
        <f t="shared" si="7"/>
        <v>1.0051100391387934E-3</v>
      </c>
      <c r="G177" s="65">
        <f t="shared" si="8"/>
        <v>16060.000000000035</v>
      </c>
      <c r="H177" s="40">
        <v>20</v>
      </c>
      <c r="I177" s="65">
        <f t="shared" si="9"/>
        <v>314.28330710970442</v>
      </c>
      <c r="J177" s="51">
        <v>643.59639031106974</v>
      </c>
      <c r="K177">
        <v>4.3899999999999999E-4</v>
      </c>
    </row>
    <row r="178" spans="1:11" ht="14.25" customHeight="1" x14ac:dyDescent="0.2">
      <c r="A178" s="92" t="s">
        <v>185</v>
      </c>
      <c r="B178" s="87"/>
      <c r="C178" s="8">
        <v>1.0172200000000001E-3</v>
      </c>
      <c r="D178" s="64">
        <v>5110</v>
      </c>
      <c r="E178" s="73">
        <f t="shared" si="6"/>
        <v>9.9488996086120668E-4</v>
      </c>
      <c r="F178" s="73">
        <f t="shared" si="7"/>
        <v>1.0051100391387934E-3</v>
      </c>
      <c r="G178" s="64">
        <f t="shared" si="8"/>
        <v>17220.000000000084</v>
      </c>
      <c r="H178" s="43">
        <v>20</v>
      </c>
      <c r="I178" s="64">
        <f t="shared" si="9"/>
        <v>336.98372032559928</v>
      </c>
      <c r="J178" s="48">
        <v>346.698255531418</v>
      </c>
      <c r="K178">
        <v>5.5599999999999996E-4</v>
      </c>
    </row>
    <row r="179" spans="1:11" ht="14.25" customHeight="1" x14ac:dyDescent="0.2">
      <c r="A179" s="102" t="s">
        <v>186</v>
      </c>
      <c r="B179" s="87"/>
      <c r="C179" s="3">
        <v>1.0190399999999999E-3</v>
      </c>
      <c r="D179" s="65">
        <v>5370</v>
      </c>
      <c r="E179" s="59">
        <f t="shared" si="6"/>
        <v>9.9462996275618133E-4</v>
      </c>
      <c r="F179" s="59">
        <f t="shared" si="7"/>
        <v>1.0053700372438187E-3</v>
      </c>
      <c r="G179" s="65">
        <f t="shared" si="8"/>
        <v>19039.999999999898</v>
      </c>
      <c r="H179" s="40">
        <v>20</v>
      </c>
      <c r="I179" s="65">
        <f t="shared" si="9"/>
        <v>354.55992455017491</v>
      </c>
      <c r="J179" s="51">
        <v>557.34501546481192</v>
      </c>
      <c r="K179">
        <v>5.4299999999999997E-4</v>
      </c>
    </row>
    <row r="180" spans="1:11" ht="14.25" customHeight="1" x14ac:dyDescent="0.2">
      <c r="A180" s="92" t="s">
        <v>187</v>
      </c>
      <c r="B180" s="87"/>
      <c r="C180" s="8">
        <v>1.0204400000000001E-3</v>
      </c>
      <c r="D180" s="64">
        <v>5370</v>
      </c>
      <c r="E180" s="73">
        <f t="shared" si="6"/>
        <v>9.9462996275618133E-4</v>
      </c>
      <c r="F180" s="73">
        <f t="shared" si="7"/>
        <v>1.0053700372438187E-3</v>
      </c>
      <c r="G180" s="64">
        <f t="shared" si="8"/>
        <v>20440.00000000004</v>
      </c>
      <c r="H180" s="43">
        <v>20</v>
      </c>
      <c r="I180" s="64">
        <f t="shared" si="9"/>
        <v>380.63050723769061</v>
      </c>
      <c r="J180" s="48">
        <v>312.51653637846698</v>
      </c>
      <c r="K180">
        <v>4.1399999999999998E-4</v>
      </c>
    </row>
    <row r="181" spans="1:11" ht="14.25" customHeight="1" x14ac:dyDescent="0.2">
      <c r="A181" s="102" t="s">
        <v>188</v>
      </c>
      <c r="B181" s="87"/>
      <c r="C181" s="3">
        <v>1.0215300000000001E-3</v>
      </c>
      <c r="D181" s="65">
        <v>8900</v>
      </c>
      <c r="E181" s="59">
        <f t="shared" si="6"/>
        <v>9.9109985955166992E-4</v>
      </c>
      <c r="F181" s="59">
        <f t="shared" si="7"/>
        <v>1.0089001404483301E-3</v>
      </c>
      <c r="G181" s="65">
        <f t="shared" si="8"/>
        <v>21530.000000000073</v>
      </c>
      <c r="H181" s="40">
        <v>50</v>
      </c>
      <c r="I181" s="65">
        <f t="shared" si="9"/>
        <v>241.9062949061649</v>
      </c>
      <c r="J181" s="51">
        <v>373.45154247961301</v>
      </c>
      <c r="K181">
        <v>5.6499999999999996E-4</v>
      </c>
    </row>
    <row r="182" spans="1:11" ht="14.25" customHeight="1" x14ac:dyDescent="0.2">
      <c r="A182" s="92" t="s">
        <v>189</v>
      </c>
      <c r="B182" s="87"/>
      <c r="C182" s="8">
        <v>1.0296000000000001E-3</v>
      </c>
      <c r="D182" s="64">
        <v>16200</v>
      </c>
      <c r="E182" s="73">
        <f t="shared" si="6"/>
        <v>9.8379969136096483E-4</v>
      </c>
      <c r="F182" s="73">
        <f t="shared" si="7"/>
        <v>1.0162003086390352E-3</v>
      </c>
      <c r="G182" s="64">
        <f t="shared" si="8"/>
        <v>29600.000000000069</v>
      </c>
      <c r="H182" s="35">
        <v>100</v>
      </c>
      <c r="I182" s="64">
        <f t="shared" si="9"/>
        <v>182.71256838081325</v>
      </c>
      <c r="J182" s="48">
        <v>310.83824797602102</v>
      </c>
      <c r="K182">
        <v>4.5800000000000002E-4</v>
      </c>
    </row>
    <row r="183" spans="1:11" ht="14.25" customHeight="1" x14ac:dyDescent="0.2">
      <c r="A183" s="102" t="s">
        <v>190</v>
      </c>
      <c r="B183" s="87"/>
      <c r="C183" s="3">
        <v>1.01632E-3</v>
      </c>
      <c r="D183" s="65">
        <v>16200</v>
      </c>
      <c r="E183" s="59">
        <f t="shared" si="6"/>
        <v>9.8379969136096483E-4</v>
      </c>
      <c r="F183" s="59">
        <f t="shared" si="7"/>
        <v>1.0162003086390352E-3</v>
      </c>
      <c r="G183" s="65">
        <f t="shared" si="8"/>
        <v>16320.000000000007</v>
      </c>
      <c r="H183" s="40">
        <v>100</v>
      </c>
      <c r="I183" s="65">
        <f t="shared" si="9"/>
        <v>100.73882148563739</v>
      </c>
      <c r="J183" s="51">
        <v>313.23443607276948</v>
      </c>
      <c r="K183">
        <v>3.5500000000000001E-4</v>
      </c>
    </row>
    <row r="184" spans="1:11" ht="14.25" customHeight="1" x14ac:dyDescent="0.2">
      <c r="A184" s="92" t="s">
        <v>191</v>
      </c>
      <c r="B184" s="87"/>
      <c r="C184" s="8">
        <v>1.0142700000000001E-3</v>
      </c>
      <c r="D184" s="64">
        <v>31700</v>
      </c>
      <c r="E184" s="73">
        <f t="shared" si="6"/>
        <v>9.6829936909145189E-4</v>
      </c>
      <c r="F184" s="73">
        <f t="shared" si="7"/>
        <v>1.0317006309085483E-3</v>
      </c>
      <c r="G184" s="64">
        <f t="shared" si="8"/>
        <v>14270.000000000038</v>
      </c>
      <c r="H184" s="43">
        <v>200</v>
      </c>
      <c r="I184" s="64">
        <f>G184*100/SQRT(H184^2+D184^2)</f>
        <v>45.014876963070428</v>
      </c>
      <c r="J184" s="48">
        <v>560.13971327719707</v>
      </c>
      <c r="K184">
        <v>7.9600000000000005E-4</v>
      </c>
    </row>
    <row r="185" spans="1:11" ht="14.25" customHeight="1" x14ac:dyDescent="0.2">
      <c r="A185" s="102" t="s">
        <v>192</v>
      </c>
      <c r="B185" s="87"/>
      <c r="C185" s="3">
        <v>1.01465E-3</v>
      </c>
      <c r="D185" s="65">
        <v>33300</v>
      </c>
      <c r="E185" s="59">
        <f t="shared" si="6"/>
        <v>9.6669864867606728E-4</v>
      </c>
      <c r="F185" s="59">
        <f t="shared" si="7"/>
        <v>1.0333013513239328E-3</v>
      </c>
      <c r="G185" s="65">
        <f t="shared" si="8"/>
        <v>14649.999999999949</v>
      </c>
      <c r="H185" s="40">
        <v>300</v>
      </c>
      <c r="I185" s="65">
        <f t="shared" si="9"/>
        <v>43.992208777039586</v>
      </c>
      <c r="J185" s="51">
        <v>355.41759070137653</v>
      </c>
      <c r="K185">
        <v>3.4499999999999998E-4</v>
      </c>
    </row>
    <row r="186" spans="1:11" ht="14.25" customHeight="1" x14ac:dyDescent="0.2">
      <c r="A186" s="92" t="s">
        <v>193</v>
      </c>
      <c r="B186" s="87"/>
      <c r="C186" s="8">
        <v>9.9998199999999995E-3</v>
      </c>
      <c r="D186" s="64">
        <v>1150</v>
      </c>
      <c r="E186" s="73">
        <f t="shared" ref="E186:E201" si="10">MID(A186,1,4)-MID(A186,1,4)*SQRT(D186^2+H186^2)/1000000</f>
        <v>9.9884982610010491E-3</v>
      </c>
      <c r="F186" s="73">
        <f t="shared" ref="F186:F201" si="11">MID(A186,1,4)+MID(A186,1,4)*SQRT(D186^2+H186^2)/1000000</f>
        <v>1.0011501738998951E-2</v>
      </c>
      <c r="G186" s="64">
        <f t="shared" ref="G186:G201" si="12">(C186-MID(A186,1,4))*1000000/MID(A186,1,4)</f>
        <v>-18.000000000066574</v>
      </c>
      <c r="H186" s="43">
        <v>20</v>
      </c>
      <c r="I186" s="64">
        <f t="shared" si="9"/>
        <v>-1.5649807391480179</v>
      </c>
      <c r="J186" s="48">
        <v>4.242717056041986</v>
      </c>
      <c r="K186">
        <v>3.8199999999999998E-6</v>
      </c>
    </row>
    <row r="187" spans="1:11" ht="14.25" customHeight="1" x14ac:dyDescent="0.2">
      <c r="A187" s="102" t="s">
        <v>194</v>
      </c>
      <c r="B187" s="87"/>
      <c r="C187" s="3">
        <v>1.0002260000000001E-2</v>
      </c>
      <c r="D187" s="65">
        <v>820</v>
      </c>
      <c r="E187" s="59">
        <f t="shared" si="10"/>
        <v>9.9917975613382365E-3</v>
      </c>
      <c r="F187" s="59">
        <f t="shared" si="11"/>
        <v>1.0008202438661764E-2</v>
      </c>
      <c r="G187" s="65">
        <f t="shared" si="12"/>
        <v>226.00000000004562</v>
      </c>
      <c r="H187" s="40">
        <v>20</v>
      </c>
      <c r="I187" s="65">
        <f t="shared" si="9"/>
        <v>27.552781473826204</v>
      </c>
      <c r="J187" s="51">
        <v>70.445258596550445</v>
      </c>
      <c r="K187">
        <v>3.9899999999999999E-6</v>
      </c>
    </row>
    <row r="188" spans="1:11" ht="14.25" customHeight="1" x14ac:dyDescent="0.2">
      <c r="A188" s="92" t="s">
        <v>195</v>
      </c>
      <c r="B188" s="87"/>
      <c r="C188" s="8">
        <v>1.000203E-2</v>
      </c>
      <c r="D188" s="64">
        <v>820</v>
      </c>
      <c r="E188" s="73">
        <f t="shared" si="10"/>
        <v>9.9917975613382365E-3</v>
      </c>
      <c r="F188" s="73">
        <f t="shared" si="11"/>
        <v>1.0008202438661764E-2</v>
      </c>
      <c r="G188" s="64">
        <f t="shared" si="12"/>
        <v>203.00000000000873</v>
      </c>
      <c r="H188" s="43">
        <v>20</v>
      </c>
      <c r="I188" s="64">
        <f t="shared" si="9"/>
        <v>24.748737341530227</v>
      </c>
      <c r="J188" s="48">
        <v>51.619884753514931</v>
      </c>
      <c r="K188">
        <v>2.3099999999999999E-5</v>
      </c>
    </row>
    <row r="189" spans="1:11" ht="14.25" customHeight="1" x14ac:dyDescent="0.2">
      <c r="A189" s="102" t="s">
        <v>196</v>
      </c>
      <c r="B189" s="87"/>
      <c r="C189" s="3">
        <v>1.0001990000000001E-2</v>
      </c>
      <c r="D189" s="65">
        <v>710</v>
      </c>
      <c r="E189" s="59">
        <f t="shared" si="10"/>
        <v>9.9928971836571682E-3</v>
      </c>
      <c r="F189" s="59">
        <f t="shared" si="11"/>
        <v>1.0007102816342832E-2</v>
      </c>
      <c r="G189" s="65">
        <f t="shared" si="12"/>
        <v>199.00000000003249</v>
      </c>
      <c r="H189" s="40">
        <v>20</v>
      </c>
      <c r="I189" s="65">
        <f t="shared" si="9"/>
        <v>28.017055544574426</v>
      </c>
      <c r="J189" s="51">
        <v>4.5816639438038074</v>
      </c>
      <c r="K189">
        <v>2.7300000000000001E-6</v>
      </c>
    </row>
    <row r="190" spans="1:11" ht="14.25" customHeight="1" x14ac:dyDescent="0.2">
      <c r="A190" s="92" t="s">
        <v>197</v>
      </c>
      <c r="B190" s="87"/>
      <c r="C190" s="8">
        <v>1.00023E-2</v>
      </c>
      <c r="D190" s="64">
        <v>710</v>
      </c>
      <c r="E190" s="73">
        <f t="shared" si="10"/>
        <v>9.9928971836571682E-3</v>
      </c>
      <c r="F190" s="73">
        <f t="shared" si="11"/>
        <v>1.0007102816342832E-2</v>
      </c>
      <c r="G190" s="64">
        <f t="shared" si="12"/>
        <v>230.00000000002183</v>
      </c>
      <c r="H190" s="43">
        <v>20</v>
      </c>
      <c r="I190" s="64">
        <f t="shared" si="9"/>
        <v>32.381521483676771</v>
      </c>
      <c r="J190" s="48">
        <v>71.70538571898885</v>
      </c>
      <c r="K190">
        <v>9.1600000000000004E-6</v>
      </c>
    </row>
    <row r="191" spans="1:11" ht="14.25" customHeight="1" x14ac:dyDescent="0.2">
      <c r="A191" s="102" t="s">
        <v>198</v>
      </c>
      <c r="B191" s="87"/>
      <c r="C191" s="3">
        <v>1.0001100000000001E-2</v>
      </c>
      <c r="D191" s="65">
        <v>710</v>
      </c>
      <c r="E191" s="59">
        <f t="shared" si="10"/>
        <v>9.9928971836571682E-3</v>
      </c>
      <c r="F191" s="59">
        <f t="shared" si="11"/>
        <v>1.0007102816342832E-2</v>
      </c>
      <c r="G191" s="65">
        <f t="shared" si="12"/>
        <v>110.00000000004061</v>
      </c>
      <c r="H191" s="40">
        <v>20</v>
      </c>
      <c r="I191" s="65">
        <f t="shared" si="9"/>
        <v>15.48681462263227</v>
      </c>
      <c r="J191" s="51">
        <v>15.79207319260281</v>
      </c>
      <c r="K191">
        <v>1.1970000000000001E-5</v>
      </c>
    </row>
    <row r="192" spans="1:11" ht="14.25" customHeight="1" x14ac:dyDescent="0.2">
      <c r="A192" s="92" t="s">
        <v>199</v>
      </c>
      <c r="B192" s="87"/>
      <c r="C192" s="8">
        <v>1.0000530000000001E-2</v>
      </c>
      <c r="D192" s="64">
        <v>710</v>
      </c>
      <c r="E192" s="73">
        <f t="shared" si="10"/>
        <v>9.9928971836571682E-3</v>
      </c>
      <c r="F192" s="73">
        <f t="shared" si="11"/>
        <v>1.0007102816342832E-2</v>
      </c>
      <c r="G192" s="64">
        <f t="shared" si="12"/>
        <v>53.000000000032188</v>
      </c>
      <c r="H192" s="43">
        <v>20</v>
      </c>
      <c r="I192" s="64">
        <f t="shared" si="9"/>
        <v>7.4618288636336878</v>
      </c>
      <c r="J192" s="48">
        <v>23.269516118661748</v>
      </c>
      <c r="K192">
        <v>6.5899999999999996E-6</v>
      </c>
    </row>
    <row r="193" spans="1:11" ht="14.25" customHeight="1" x14ac:dyDescent="0.2">
      <c r="A193" s="102" t="s">
        <v>200</v>
      </c>
      <c r="B193" s="87"/>
      <c r="C193" s="3">
        <v>1.0000179999999999E-2</v>
      </c>
      <c r="D193" s="65">
        <v>710</v>
      </c>
      <c r="E193" s="59">
        <f t="shared" si="10"/>
        <v>9.9928971836571682E-3</v>
      </c>
      <c r="F193" s="59">
        <f t="shared" si="11"/>
        <v>1.0007102816342832E-2</v>
      </c>
      <c r="G193" s="65">
        <f t="shared" si="12"/>
        <v>17.999999999893102</v>
      </c>
      <c r="H193" s="40">
        <v>20</v>
      </c>
      <c r="I193" s="65">
        <f t="shared" si="9"/>
        <v>2.5342060291420219</v>
      </c>
      <c r="J193" s="51">
        <v>14.150716985205969</v>
      </c>
      <c r="K193">
        <v>4.4700000000000004E-6</v>
      </c>
    </row>
    <row r="194" spans="1:11" ht="14.25" customHeight="1" x14ac:dyDescent="0.2">
      <c r="A194" s="92" t="s">
        <v>201</v>
      </c>
      <c r="B194" s="87"/>
      <c r="C194" s="8">
        <v>1.00001E-2</v>
      </c>
      <c r="D194" s="64">
        <v>710</v>
      </c>
      <c r="E194" s="73">
        <f t="shared" si="10"/>
        <v>9.9928971836571682E-3</v>
      </c>
      <c r="F194" s="73">
        <f t="shared" si="11"/>
        <v>1.0007102816342832E-2</v>
      </c>
      <c r="G194" s="64">
        <f t="shared" si="12"/>
        <v>9.9999999999406111</v>
      </c>
      <c r="H194" s="43">
        <v>20</v>
      </c>
      <c r="I194" s="64">
        <f t="shared" si="9"/>
        <v>1.4078922384122343</v>
      </c>
      <c r="J194" s="48">
        <v>6.489242552179868</v>
      </c>
      <c r="K194">
        <v>5.7699999999999998E-6</v>
      </c>
    </row>
    <row r="195" spans="1:11" ht="14.25" customHeight="1" x14ac:dyDescent="0.2">
      <c r="A195" s="102" t="s">
        <v>202</v>
      </c>
      <c r="B195" s="87"/>
      <c r="C195" s="3">
        <v>9.9990900000000004E-3</v>
      </c>
      <c r="D195" s="65">
        <v>970</v>
      </c>
      <c r="E195" s="59">
        <f t="shared" si="10"/>
        <v>9.9902979383634204E-3</v>
      </c>
      <c r="F195" s="59">
        <f t="shared" si="11"/>
        <v>1.000970206163658E-2</v>
      </c>
      <c r="G195" s="65">
        <f t="shared" si="12"/>
        <v>-90.999999999979977</v>
      </c>
      <c r="H195" s="40">
        <v>20</v>
      </c>
      <c r="I195" s="65">
        <f t="shared" si="9"/>
        <v>-9.379449792081143</v>
      </c>
      <c r="J195" s="51">
        <v>13.54745000206716</v>
      </c>
      <c r="K195">
        <v>2.0000000000000002E-5</v>
      </c>
    </row>
    <row r="196" spans="1:11" ht="14.25" customHeight="1" x14ac:dyDescent="0.2">
      <c r="A196" s="92" t="s">
        <v>203</v>
      </c>
      <c r="B196" s="87"/>
      <c r="C196" s="8">
        <v>1.000115E-2</v>
      </c>
      <c r="D196" s="64">
        <v>970</v>
      </c>
      <c r="E196" s="73">
        <f t="shared" si="10"/>
        <v>9.9902979383634204E-3</v>
      </c>
      <c r="F196" s="73">
        <f t="shared" si="11"/>
        <v>1.000970206163658E-2</v>
      </c>
      <c r="G196" s="64">
        <f t="shared" si="12"/>
        <v>115.00000000001091</v>
      </c>
      <c r="H196" s="43">
        <v>20</v>
      </c>
      <c r="I196" s="64">
        <f t="shared" si="9"/>
        <v>11.853150836150233</v>
      </c>
      <c r="J196" s="48">
        <v>10.054245847707911</v>
      </c>
      <c r="K196">
        <v>3.7500000000000001E-6</v>
      </c>
    </row>
    <row r="197" spans="1:11" ht="14.25" customHeight="1" x14ac:dyDescent="0.2">
      <c r="A197" s="102" t="s">
        <v>204</v>
      </c>
      <c r="B197" s="87"/>
      <c r="C197" s="3">
        <v>1.00006E-2</v>
      </c>
      <c r="D197" s="65">
        <v>1700</v>
      </c>
      <c r="E197" s="59">
        <f t="shared" si="10"/>
        <v>9.9829926486483048E-3</v>
      </c>
      <c r="F197" s="59">
        <f t="shared" si="11"/>
        <v>1.0017007351351696E-2</v>
      </c>
      <c r="G197" s="65">
        <f t="shared" si="12"/>
        <v>59.999999999990614</v>
      </c>
      <c r="H197" s="40">
        <v>50</v>
      </c>
      <c r="I197" s="65">
        <f t="shared" si="9"/>
        <v>3.5278861922265765</v>
      </c>
      <c r="J197" s="51">
        <v>6.1233569555042484</v>
      </c>
      <c r="K197">
        <v>5.5099999999999998E-6</v>
      </c>
    </row>
    <row r="198" spans="1:11" ht="14.25" customHeight="1" x14ac:dyDescent="0.2">
      <c r="A198" s="92" t="s">
        <v>205</v>
      </c>
      <c r="B198" s="87"/>
      <c r="C198" s="8">
        <v>9.9950600000000001E-3</v>
      </c>
      <c r="D198" s="64">
        <v>2700</v>
      </c>
      <c r="E198" s="73">
        <f t="shared" si="10"/>
        <v>9.9729814878277874E-3</v>
      </c>
      <c r="F198" s="73">
        <f t="shared" si="11"/>
        <v>1.0027018512172213E-2</v>
      </c>
      <c r="G198" s="64">
        <f t="shared" si="12"/>
        <v>-494.00000000001523</v>
      </c>
      <c r="H198" s="35">
        <v>100</v>
      </c>
      <c r="I198" s="64">
        <f t="shared" si="9"/>
        <v>-18.283760291881414</v>
      </c>
      <c r="J198" s="48">
        <v>25.024581379201411</v>
      </c>
      <c r="K198">
        <v>7.1300000000000003E-6</v>
      </c>
    </row>
    <row r="199" spans="1:11" ht="14.25" customHeight="1" x14ac:dyDescent="0.2">
      <c r="A199" s="102" t="s">
        <v>206</v>
      </c>
      <c r="B199" s="87"/>
      <c r="C199" s="3">
        <v>1.000123E-2</v>
      </c>
      <c r="D199" s="65">
        <v>2700</v>
      </c>
      <c r="E199" s="59">
        <f t="shared" si="10"/>
        <v>9.9729814878277874E-3</v>
      </c>
      <c r="F199" s="59">
        <f t="shared" si="11"/>
        <v>1.0027018512172213E-2</v>
      </c>
      <c r="G199" s="65">
        <f t="shared" si="12"/>
        <v>122.99999999996341</v>
      </c>
      <c r="H199" s="40">
        <v>100</v>
      </c>
      <c r="I199" s="65">
        <f t="shared" si="9"/>
        <v>4.5524342427139182</v>
      </c>
      <c r="J199" s="51">
        <v>25.36801381311323</v>
      </c>
      <c r="K199">
        <v>1.131E-5</v>
      </c>
    </row>
    <row r="200" spans="1:11" ht="14.25" customHeight="1" x14ac:dyDescent="0.2">
      <c r="A200" s="92" t="s">
        <v>207</v>
      </c>
      <c r="B200" s="87"/>
      <c r="C200" s="8">
        <v>1.0001350000000001E-2</v>
      </c>
      <c r="D200" s="64">
        <v>4700</v>
      </c>
      <c r="E200" s="73">
        <f t="shared" si="10"/>
        <v>9.9529574660546447E-3</v>
      </c>
      <c r="F200" s="73">
        <f t="shared" si="11"/>
        <v>1.0047042533945356E-2</v>
      </c>
      <c r="G200" s="64">
        <f t="shared" si="12"/>
        <v>135.00000000006563</v>
      </c>
      <c r="H200" s="43">
        <v>200</v>
      </c>
      <c r="I200" s="64">
        <f t="shared" si="9"/>
        <v>2.8697433721763166</v>
      </c>
      <c r="J200" s="48">
        <v>57.48571731915073</v>
      </c>
      <c r="K200">
        <v>9.8900000000000002E-6</v>
      </c>
    </row>
    <row r="201" spans="1:11" ht="14.25" customHeight="1" x14ac:dyDescent="0.2">
      <c r="A201" s="102" t="s">
        <v>208</v>
      </c>
      <c r="B201" s="87"/>
      <c r="C201" s="3">
        <v>1.000058E-2</v>
      </c>
      <c r="D201" s="65">
        <v>6300</v>
      </c>
      <c r="E201" s="59">
        <f t="shared" si="10"/>
        <v>9.9369286118751142E-3</v>
      </c>
      <c r="F201" s="59">
        <f t="shared" si="11"/>
        <v>1.0063071388124886E-2</v>
      </c>
      <c r="G201" s="65">
        <f t="shared" si="12"/>
        <v>58.000000000002494</v>
      </c>
      <c r="H201" s="40">
        <v>300</v>
      </c>
      <c r="I201" s="65">
        <f t="shared" si="9"/>
        <v>0.91959288869872802</v>
      </c>
      <c r="J201" s="51">
        <v>10.07413653990543</v>
      </c>
      <c r="K201">
        <v>8.9099999999999994E-6</v>
      </c>
    </row>
    <row r="202" spans="1:11" ht="14.25" customHeight="1" x14ac:dyDescent="0.2">
      <c r="A202" s="92" t="s">
        <v>209</v>
      </c>
      <c r="B202" s="87"/>
      <c r="C202" s="8">
        <v>9.9999500000000005E-2</v>
      </c>
      <c r="D202" s="64">
        <v>710</v>
      </c>
      <c r="E202" s="73">
        <f t="shared" ref="E202:E217" si="13">MID(A202,1,3)-MID(A202,1,3)*SQRT(D202^2+H202^2)/1000000</f>
        <v>9.9928971836571692E-2</v>
      </c>
      <c r="F202" s="73">
        <f t="shared" ref="F202:F217" si="14">MID(A202,1,3)+MID(A202,1,3)*SQRT(D202^2+H202^2)/1000000</f>
        <v>0.10007102816342832</v>
      </c>
      <c r="G202" s="64">
        <f t="shared" ref="G202:G217" si="15">(C202-MID(A202,1,3))*1000000/MID(A202,1,3)</f>
        <v>-5.0000000000050004</v>
      </c>
      <c r="H202" s="43">
        <v>20</v>
      </c>
      <c r="I202" s="64">
        <f t="shared" ref="I202:I233" si="16">G202*100/SQRT(H202^2+D202^2)</f>
        <v>-0.70394611921100181</v>
      </c>
      <c r="J202" s="48">
        <v>2.8480154885206859</v>
      </c>
      <c r="K202">
        <v>5.8100000000000003E-6</v>
      </c>
    </row>
    <row r="203" spans="1:11" ht="14.25" customHeight="1" x14ac:dyDescent="0.2">
      <c r="A203" s="102" t="s">
        <v>210</v>
      </c>
      <c r="B203" s="87"/>
      <c r="C203" s="3">
        <v>9.9999699999999997E-2</v>
      </c>
      <c r="D203" s="65">
        <v>320</v>
      </c>
      <c r="E203" s="59">
        <f t="shared" si="13"/>
        <v>9.9967937560916237E-2</v>
      </c>
      <c r="F203" s="59">
        <f t="shared" si="14"/>
        <v>0.10003206243908377</v>
      </c>
      <c r="G203" s="65">
        <f t="shared" si="15"/>
        <v>-3.000000000086267</v>
      </c>
      <c r="H203" s="40">
        <v>20</v>
      </c>
      <c r="I203" s="65">
        <f t="shared" si="16"/>
        <v>-0.93567429235461375</v>
      </c>
      <c r="J203" s="51">
        <v>2.3863106694594531</v>
      </c>
      <c r="K203">
        <v>2.6699999999999998E-6</v>
      </c>
    </row>
    <row r="204" spans="1:11" ht="14.25" customHeight="1" x14ac:dyDescent="0.2">
      <c r="A204" s="92" t="s">
        <v>211</v>
      </c>
      <c r="B204" s="87"/>
      <c r="C204" s="8">
        <v>9.9999599999999994E-2</v>
      </c>
      <c r="D204" s="64">
        <v>320</v>
      </c>
      <c r="E204" s="73">
        <f t="shared" si="13"/>
        <v>9.9967937560916237E-2</v>
      </c>
      <c r="F204" s="73">
        <f t="shared" si="14"/>
        <v>0.10003206243908377</v>
      </c>
      <c r="G204" s="64">
        <f t="shared" si="15"/>
        <v>-4.0000000001150227</v>
      </c>
      <c r="H204" s="43">
        <v>20</v>
      </c>
      <c r="I204" s="64">
        <f t="shared" si="16"/>
        <v>-1.2475657231394852</v>
      </c>
      <c r="J204" s="48">
        <v>1.4240063202330291</v>
      </c>
      <c r="K204">
        <v>1.95E-6</v>
      </c>
    </row>
    <row r="205" spans="1:11" ht="14.25" customHeight="1" x14ac:dyDescent="0.2">
      <c r="A205" s="102" t="s">
        <v>212</v>
      </c>
      <c r="B205" s="87"/>
      <c r="C205" s="3">
        <v>9.9999599999999994E-2</v>
      </c>
      <c r="D205" s="65">
        <v>200</v>
      </c>
      <c r="E205" s="59">
        <f t="shared" si="13"/>
        <v>9.9979900248757761E-2</v>
      </c>
      <c r="F205" s="59">
        <f t="shared" si="14"/>
        <v>0.10002009975124225</v>
      </c>
      <c r="G205" s="65">
        <f t="shared" si="15"/>
        <v>-4.0000000001150227</v>
      </c>
      <c r="H205" s="40">
        <v>20</v>
      </c>
      <c r="I205" s="65">
        <f t="shared" si="16"/>
        <v>-1.9900743804772043</v>
      </c>
      <c r="J205" s="51">
        <v>1.0540967697465069</v>
      </c>
      <c r="K205">
        <v>1.35E-6</v>
      </c>
    </row>
    <row r="206" spans="1:11" ht="14.25" customHeight="1" x14ac:dyDescent="0.2">
      <c r="A206" s="92" t="s">
        <v>213</v>
      </c>
      <c r="B206" s="87"/>
      <c r="C206" s="8">
        <v>0.10000009999999999</v>
      </c>
      <c r="D206" s="64">
        <v>200</v>
      </c>
      <c r="E206" s="73">
        <f t="shared" si="13"/>
        <v>9.9979900248757761E-2</v>
      </c>
      <c r="F206" s="73">
        <f t="shared" si="14"/>
        <v>0.10002009975124225</v>
      </c>
      <c r="G206" s="64">
        <f t="shared" si="15"/>
        <v>0.99999999988997779</v>
      </c>
      <c r="H206" s="43">
        <v>20</v>
      </c>
      <c r="I206" s="64">
        <f t="shared" si="16"/>
        <v>0.49751859505025653</v>
      </c>
      <c r="J206" s="48">
        <v>1.936489736615908</v>
      </c>
      <c r="K206">
        <v>1.8199999999999999E-6</v>
      </c>
    </row>
    <row r="207" spans="1:11" ht="14.25" customHeight="1" x14ac:dyDescent="0.2">
      <c r="A207" s="102" t="s">
        <v>214</v>
      </c>
      <c r="B207" s="87"/>
      <c r="C207" s="3">
        <v>9.9999500000000005E-2</v>
      </c>
      <c r="D207" s="65">
        <v>200</v>
      </c>
      <c r="E207" s="59">
        <f t="shared" si="13"/>
        <v>9.9979900248757761E-2</v>
      </c>
      <c r="F207" s="59">
        <f t="shared" si="14"/>
        <v>0.10002009975124225</v>
      </c>
      <c r="G207" s="65">
        <f t="shared" si="15"/>
        <v>-5.0000000000050004</v>
      </c>
      <c r="H207" s="40">
        <v>20</v>
      </c>
      <c r="I207" s="65">
        <f t="shared" si="16"/>
        <v>-2.4875929755274608</v>
      </c>
      <c r="J207" s="51">
        <v>1.1666725000148039</v>
      </c>
      <c r="K207">
        <v>1.7099999999999999E-6</v>
      </c>
    </row>
    <row r="208" spans="1:11" ht="14.25" customHeight="1" x14ac:dyDescent="0.2">
      <c r="A208" s="92" t="s">
        <v>215</v>
      </c>
      <c r="B208" s="87"/>
      <c r="C208" s="8">
        <v>9.9999699999999997E-2</v>
      </c>
      <c r="D208" s="64">
        <v>200</v>
      </c>
      <c r="E208" s="73">
        <f t="shared" si="13"/>
        <v>9.9979900248757761E-2</v>
      </c>
      <c r="F208" s="73">
        <f t="shared" si="14"/>
        <v>0.10002009975124225</v>
      </c>
      <c r="G208" s="64">
        <f t="shared" si="15"/>
        <v>-3.000000000086267</v>
      </c>
      <c r="H208" s="43">
        <v>20</v>
      </c>
      <c r="I208" s="64">
        <f t="shared" si="16"/>
        <v>-1.492555785357903</v>
      </c>
      <c r="J208" s="48">
        <v>1.1666701666793251</v>
      </c>
      <c r="K208">
        <v>1.5099999999999999E-6</v>
      </c>
    </row>
    <row r="209" spans="1:11" ht="14.25" customHeight="1" x14ac:dyDescent="0.2">
      <c r="A209" s="102" t="s">
        <v>216</v>
      </c>
      <c r="B209" s="87"/>
      <c r="C209" s="3">
        <v>9.99998E-2</v>
      </c>
      <c r="D209" s="65">
        <v>200</v>
      </c>
      <c r="E209" s="59">
        <f t="shared" si="13"/>
        <v>9.9979900248757761E-2</v>
      </c>
      <c r="F209" s="59">
        <f t="shared" si="14"/>
        <v>0.10002009975124225</v>
      </c>
      <c r="G209" s="65">
        <f t="shared" si="15"/>
        <v>-2.0000000000575113</v>
      </c>
      <c r="H209" s="40">
        <v>20</v>
      </c>
      <c r="I209" s="65">
        <f t="shared" si="16"/>
        <v>-0.99503719023860215</v>
      </c>
      <c r="J209" s="51">
        <v>0.50000100001637782</v>
      </c>
      <c r="K209">
        <v>6.9999999999999997E-7</v>
      </c>
    </row>
    <row r="210" spans="1:11" ht="14.25" customHeight="1" x14ac:dyDescent="0.2">
      <c r="A210" s="92" t="s">
        <v>217</v>
      </c>
      <c r="B210" s="87"/>
      <c r="C210" s="8">
        <v>0.1000003</v>
      </c>
      <c r="D210" s="64">
        <v>200</v>
      </c>
      <c r="E210" s="73">
        <f t="shared" si="13"/>
        <v>9.9979900248757761E-2</v>
      </c>
      <c r="F210" s="73">
        <f t="shared" si="14"/>
        <v>0.10002009975124225</v>
      </c>
      <c r="G210" s="64">
        <f t="shared" si="15"/>
        <v>2.9999999999474891</v>
      </c>
      <c r="H210" s="43">
        <v>20</v>
      </c>
      <c r="I210" s="64">
        <f t="shared" si="16"/>
        <v>1.4925557852888587</v>
      </c>
      <c r="J210" s="48">
        <v>0.70710465989290117</v>
      </c>
      <c r="K210">
        <v>5.6000000000000004E-7</v>
      </c>
    </row>
    <row r="211" spans="1:11" ht="14.25" customHeight="1" x14ac:dyDescent="0.2">
      <c r="A211" s="102" t="s">
        <v>218</v>
      </c>
      <c r="B211" s="87"/>
      <c r="C211" s="3">
        <v>0.1000004</v>
      </c>
      <c r="D211" s="65">
        <v>430</v>
      </c>
      <c r="E211" s="59">
        <f t="shared" si="13"/>
        <v>9.9956953513499938E-2</v>
      </c>
      <c r="F211" s="59">
        <f t="shared" si="14"/>
        <v>0.10004304648650007</v>
      </c>
      <c r="G211" s="65">
        <f t="shared" si="15"/>
        <v>3.9999999999762448</v>
      </c>
      <c r="H211" s="40">
        <v>20</v>
      </c>
      <c r="I211" s="65">
        <f t="shared" si="16"/>
        <v>0.92922798704384502</v>
      </c>
      <c r="J211" s="51">
        <v>0.83333000003729618</v>
      </c>
      <c r="K211">
        <v>8.6000000000000002E-7</v>
      </c>
    </row>
    <row r="212" spans="1:11" ht="14.25" customHeight="1" x14ac:dyDescent="0.2">
      <c r="A212" s="92" t="s">
        <v>219</v>
      </c>
      <c r="B212" s="87"/>
      <c r="C212" s="8">
        <v>0.1000004</v>
      </c>
      <c r="D212" s="64">
        <v>430</v>
      </c>
      <c r="E212" s="73">
        <f t="shared" si="13"/>
        <v>9.9956953513499938E-2</v>
      </c>
      <c r="F212" s="73">
        <f t="shared" si="14"/>
        <v>0.10004304648650007</v>
      </c>
      <c r="G212" s="64">
        <f t="shared" si="15"/>
        <v>3.9999999999762448</v>
      </c>
      <c r="H212" s="43">
        <v>20</v>
      </c>
      <c r="I212" s="64">
        <f t="shared" si="16"/>
        <v>0.92922798704384502</v>
      </c>
      <c r="J212" s="48">
        <v>1.166662000024129</v>
      </c>
      <c r="K212">
        <v>4.3000000000000001E-7</v>
      </c>
    </row>
    <row r="213" spans="1:11" ht="14.25" customHeight="1" x14ac:dyDescent="0.2">
      <c r="A213" s="102" t="s">
        <v>220</v>
      </c>
      <c r="B213" s="87"/>
      <c r="C213" s="3">
        <v>0.1000011</v>
      </c>
      <c r="D213" s="65">
        <v>1100</v>
      </c>
      <c r="E213" s="59">
        <f t="shared" si="13"/>
        <v>9.9889886422272284E-2</v>
      </c>
      <c r="F213" s="59">
        <f t="shared" si="14"/>
        <v>0.10011011357772773</v>
      </c>
      <c r="G213" s="65">
        <f t="shared" si="15"/>
        <v>10.999999999899979</v>
      </c>
      <c r="H213" s="40">
        <v>50</v>
      </c>
      <c r="I213" s="65">
        <f t="shared" si="16"/>
        <v>0.99896854020121617</v>
      </c>
      <c r="J213" s="51">
        <v>0.66665933337245464</v>
      </c>
      <c r="K213">
        <v>5.7999999999999995E-7</v>
      </c>
    </row>
    <row r="214" spans="1:11" ht="14.25" customHeight="1" x14ac:dyDescent="0.2">
      <c r="A214" s="92" t="s">
        <v>221</v>
      </c>
      <c r="B214" s="87"/>
      <c r="C214" s="8">
        <v>0.1000417</v>
      </c>
      <c r="D214" s="64">
        <v>1300</v>
      </c>
      <c r="E214" s="73">
        <f t="shared" si="13"/>
        <v>9.9869615951895946E-2</v>
      </c>
      <c r="F214" s="73">
        <f t="shared" si="14"/>
        <v>0.10013038404810407</v>
      </c>
      <c r="G214" s="64">
        <f t="shared" si="15"/>
        <v>416.99999999991746</v>
      </c>
      <c r="H214" s="35">
        <v>100</v>
      </c>
      <c r="I214" s="64">
        <f t="shared" si="16"/>
        <v>31.98244003492902</v>
      </c>
      <c r="J214" s="48">
        <v>1.1299171550997069</v>
      </c>
      <c r="K214">
        <v>3.3999999999999997E-7</v>
      </c>
    </row>
    <row r="215" spans="1:11" ht="14.25" customHeight="1" x14ac:dyDescent="0.2">
      <c r="A215" s="102" t="s">
        <v>222</v>
      </c>
      <c r="B215" s="87"/>
      <c r="C215" s="3">
        <v>0.10000299999999999</v>
      </c>
      <c r="D215" s="65">
        <v>1300</v>
      </c>
      <c r="E215" s="59">
        <f t="shared" si="13"/>
        <v>9.9869615951895946E-2</v>
      </c>
      <c r="F215" s="59">
        <f t="shared" si="14"/>
        <v>0.10013038404810407</v>
      </c>
      <c r="G215" s="65">
        <f t="shared" si="15"/>
        <v>29.999999999891223</v>
      </c>
      <c r="H215" s="40">
        <v>100</v>
      </c>
      <c r="I215" s="65">
        <f t="shared" si="16"/>
        <v>2.3008949665337686</v>
      </c>
      <c r="J215" s="51">
        <v>1.201814370695556</v>
      </c>
      <c r="K215">
        <v>4.7E-7</v>
      </c>
    </row>
    <row r="216" spans="1:11" ht="14.25" customHeight="1" x14ac:dyDescent="0.2">
      <c r="A216" s="92" t="s">
        <v>223</v>
      </c>
      <c r="B216" s="87"/>
      <c r="C216" s="8">
        <v>0.1000065</v>
      </c>
      <c r="D216" s="64">
        <v>2100</v>
      </c>
      <c r="E216" s="73">
        <f t="shared" si="13"/>
        <v>9.978904976890271E-2</v>
      </c>
      <c r="F216" s="73">
        <f t="shared" si="14"/>
        <v>0.1002109502310973</v>
      </c>
      <c r="G216" s="64">
        <f t="shared" si="15"/>
        <v>64.999999999926217</v>
      </c>
      <c r="H216" s="43">
        <v>200</v>
      </c>
      <c r="I216" s="64">
        <f t="shared" si="16"/>
        <v>3.0812955104063544</v>
      </c>
      <c r="J216" s="48">
        <v>1.301623673773471</v>
      </c>
      <c r="K216">
        <v>1.0100000000000001E-6</v>
      </c>
    </row>
    <row r="217" spans="1:11" ht="14.25" customHeight="1" x14ac:dyDescent="0.2">
      <c r="A217" s="102" t="s">
        <v>224</v>
      </c>
      <c r="B217" s="87"/>
      <c r="C217" s="3">
        <v>0.1000038</v>
      </c>
      <c r="D217" s="65">
        <v>4300</v>
      </c>
      <c r="E217" s="59">
        <f t="shared" si="13"/>
        <v>9.9568954758754963E-2</v>
      </c>
      <c r="F217" s="59">
        <f t="shared" si="14"/>
        <v>0.10043104524124505</v>
      </c>
      <c r="G217" s="65">
        <f t="shared" si="15"/>
        <v>37.999999999982492</v>
      </c>
      <c r="H217" s="40">
        <v>300</v>
      </c>
      <c r="I217" s="65">
        <f t="shared" si="16"/>
        <v>0.88157799608741683</v>
      </c>
      <c r="J217" s="51">
        <v>4.7724256689206639</v>
      </c>
      <c r="K217">
        <v>8.2999999999999999E-7</v>
      </c>
    </row>
    <row r="218" spans="1:11" ht="14.25" customHeight="1" x14ac:dyDescent="0.2">
      <c r="A218" s="92" t="s">
        <v>225</v>
      </c>
      <c r="B218" s="87"/>
      <c r="C218" s="8">
        <v>0.99999099999999996</v>
      </c>
      <c r="D218" s="64">
        <v>650</v>
      </c>
      <c r="E218" s="63">
        <f t="shared" ref="E218:E233" si="17">MID(A218,1,1)-MID(A218,1,1)*SQRT(D218^2+H218^2)/1000000</f>
        <v>0.99934992308147419</v>
      </c>
      <c r="F218" s="63">
        <f t="shared" ref="F218:F233" si="18">MID(A218,1,1)+MID(A218,1,1)*SQRT(D218^2+H218^2)/1000000</f>
        <v>1.0006500769185258</v>
      </c>
      <c r="G218" s="64">
        <f t="shared" ref="G218:G233" si="19">(C218-MID(A218,1,1))*1000000/MID(A218,1,1)</f>
        <v>-9.0000000000367564</v>
      </c>
      <c r="H218" s="43">
        <v>10</v>
      </c>
      <c r="I218" s="64">
        <f t="shared" si="16"/>
        <v>-1.3844515538940125</v>
      </c>
      <c r="J218" s="48">
        <v>2.1278767067014388</v>
      </c>
      <c r="K218">
        <v>5.4199999999999998E-6</v>
      </c>
    </row>
    <row r="219" spans="1:11" ht="14.25" customHeight="1" x14ac:dyDescent="0.2">
      <c r="A219" s="102" t="s">
        <v>226</v>
      </c>
      <c r="B219" s="87"/>
      <c r="C219" s="3">
        <v>1</v>
      </c>
      <c r="D219" s="65">
        <v>200</v>
      </c>
      <c r="E219" s="50">
        <f t="shared" si="17"/>
        <v>0.99979975015605504</v>
      </c>
      <c r="F219" s="50">
        <f t="shared" si="18"/>
        <v>1.0002002498439451</v>
      </c>
      <c r="G219" s="65">
        <f t="shared" si="19"/>
        <v>0</v>
      </c>
      <c r="H219" s="40">
        <v>10</v>
      </c>
      <c r="I219" s="65">
        <f t="shared" si="16"/>
        <v>0</v>
      </c>
      <c r="J219" s="51">
        <v>2.4381231397155161</v>
      </c>
      <c r="K219">
        <v>2.12E-6</v>
      </c>
    </row>
    <row r="220" spans="1:11" ht="14.25" customHeight="1" x14ac:dyDescent="0.2">
      <c r="A220" s="92" t="s">
        <v>227</v>
      </c>
      <c r="B220" s="87"/>
      <c r="C220" s="8">
        <v>0.999996</v>
      </c>
      <c r="D220" s="64">
        <v>200</v>
      </c>
      <c r="E220" s="63">
        <f t="shared" si="17"/>
        <v>0.99979975015605504</v>
      </c>
      <c r="F220" s="63">
        <f t="shared" si="18"/>
        <v>1.0002002498439451</v>
      </c>
      <c r="G220" s="64">
        <f t="shared" si="19"/>
        <v>-4.0000000000040004</v>
      </c>
      <c r="H220" s="43">
        <v>10</v>
      </c>
      <c r="I220" s="64">
        <f t="shared" si="16"/>
        <v>-1.9975046777576873</v>
      </c>
      <c r="J220" s="48">
        <v>0.72648606319220688</v>
      </c>
      <c r="K220">
        <v>1.9999999999999999E-6</v>
      </c>
    </row>
    <row r="221" spans="1:11" ht="14.25" customHeight="1" x14ac:dyDescent="0.2">
      <c r="A221" s="102" t="s">
        <v>228</v>
      </c>
      <c r="B221" s="87"/>
      <c r="C221" s="3">
        <v>0.999996</v>
      </c>
      <c r="D221" s="65">
        <v>82</v>
      </c>
      <c r="E221" s="50">
        <f t="shared" si="17"/>
        <v>0.99991739249428779</v>
      </c>
      <c r="F221" s="50">
        <f t="shared" si="18"/>
        <v>1.0000826075057123</v>
      </c>
      <c r="G221" s="65">
        <f t="shared" si="19"/>
        <v>-4.0000000000040004</v>
      </c>
      <c r="H221" s="40">
        <v>10</v>
      </c>
      <c r="I221" s="65">
        <f t="shared" si="16"/>
        <v>-4.8421750124464333</v>
      </c>
      <c r="J221" s="51">
        <v>0.88192063139608257</v>
      </c>
      <c r="K221">
        <v>1.55E-6</v>
      </c>
    </row>
    <row r="222" spans="1:11" ht="14.25" customHeight="1" x14ac:dyDescent="0.2">
      <c r="A222" s="92" t="s">
        <v>229</v>
      </c>
      <c r="B222" s="87"/>
      <c r="C222" s="8">
        <v>0.99999899999999997</v>
      </c>
      <c r="D222" s="64">
        <v>82</v>
      </c>
      <c r="E222" s="63">
        <f t="shared" si="17"/>
        <v>0.99991739249428779</v>
      </c>
      <c r="F222" s="63">
        <f t="shared" si="18"/>
        <v>1.0000826075057123</v>
      </c>
      <c r="G222" s="64">
        <f t="shared" si="19"/>
        <v>-1.0000000000287557</v>
      </c>
      <c r="H222" s="43">
        <v>10</v>
      </c>
      <c r="I222" s="64">
        <f t="shared" si="16"/>
        <v>-1.2105437531452077</v>
      </c>
      <c r="J222" s="48">
        <v>1.166667833315181</v>
      </c>
      <c r="K222">
        <v>2.0999999999999998E-6</v>
      </c>
    </row>
    <row r="223" spans="1:11" ht="14.25" customHeight="1" x14ac:dyDescent="0.2">
      <c r="A223" s="102" t="s">
        <v>230</v>
      </c>
      <c r="B223" s="87"/>
      <c r="C223" s="3">
        <v>1</v>
      </c>
      <c r="D223" s="65">
        <v>82</v>
      </c>
      <c r="E223" s="50">
        <f t="shared" si="17"/>
        <v>0.99991739249428779</v>
      </c>
      <c r="F223" s="50">
        <f t="shared" si="18"/>
        <v>1.0000826075057123</v>
      </c>
      <c r="G223" s="65">
        <f t="shared" si="19"/>
        <v>0</v>
      </c>
      <c r="H223" s="40">
        <v>10</v>
      </c>
      <c r="I223" s="65">
        <f t="shared" si="16"/>
        <v>0</v>
      </c>
      <c r="J223" s="51">
        <v>1.9999999999673059</v>
      </c>
      <c r="K223">
        <v>1.9099999999999999E-6</v>
      </c>
    </row>
    <row r="224" spans="1:11" ht="14.25" customHeight="1" x14ac:dyDescent="0.2">
      <c r="A224" s="92" t="s">
        <v>231</v>
      </c>
      <c r="B224" s="87"/>
      <c r="C224" s="8">
        <v>0.99999800000000005</v>
      </c>
      <c r="D224" s="64">
        <v>82</v>
      </c>
      <c r="E224" s="63">
        <f t="shared" si="17"/>
        <v>0.99991739249428779</v>
      </c>
      <c r="F224" s="63">
        <f t="shared" si="18"/>
        <v>1.0000826075057123</v>
      </c>
      <c r="G224" s="64">
        <f t="shared" si="19"/>
        <v>-1.999999999946489</v>
      </c>
      <c r="H224" s="43">
        <v>10</v>
      </c>
      <c r="I224" s="64">
        <f t="shared" si="16"/>
        <v>-2.421087506156018</v>
      </c>
      <c r="J224" s="48">
        <v>1.3228783013024601</v>
      </c>
      <c r="K224">
        <v>9.9000000000000005E-7</v>
      </c>
    </row>
    <row r="225" spans="1:11" ht="14.25" customHeight="1" x14ac:dyDescent="0.2">
      <c r="A225" s="102" t="s">
        <v>232</v>
      </c>
      <c r="B225" s="87"/>
      <c r="C225" s="3">
        <v>0.99999499999999997</v>
      </c>
      <c r="D225" s="65">
        <v>82</v>
      </c>
      <c r="E225" s="50">
        <f t="shared" si="17"/>
        <v>0.99991739249428779</v>
      </c>
      <c r="F225" s="50">
        <f t="shared" si="18"/>
        <v>1.0000826075057123</v>
      </c>
      <c r="G225" s="65">
        <f t="shared" si="19"/>
        <v>-5.000000000032756</v>
      </c>
      <c r="H225" s="40">
        <v>10</v>
      </c>
      <c r="I225" s="65">
        <f t="shared" si="16"/>
        <v>-6.0527187655916412</v>
      </c>
      <c r="J225" s="51">
        <v>0.50000249999912227</v>
      </c>
      <c r="K225">
        <v>5.0999999999999999E-7</v>
      </c>
    </row>
    <row r="226" spans="1:11" ht="14.25" customHeight="1" x14ac:dyDescent="0.2">
      <c r="A226" s="92" t="s">
        <v>233</v>
      </c>
      <c r="B226" s="87"/>
      <c r="C226" s="8">
        <v>0.99999499999999997</v>
      </c>
      <c r="D226" s="64">
        <v>82</v>
      </c>
      <c r="E226" s="63">
        <f t="shared" si="17"/>
        <v>0.99991739249428779</v>
      </c>
      <c r="F226" s="63">
        <f t="shared" si="18"/>
        <v>1.0000826075057123</v>
      </c>
      <c r="G226" s="64">
        <f t="shared" si="19"/>
        <v>-5.000000000032756</v>
      </c>
      <c r="H226" s="43">
        <v>10</v>
      </c>
      <c r="I226" s="64">
        <f t="shared" si="16"/>
        <v>-6.0527187655916412</v>
      </c>
      <c r="J226" s="48">
        <v>0.66667000001039456</v>
      </c>
      <c r="K226">
        <v>6.8999999999999996E-7</v>
      </c>
    </row>
    <row r="227" spans="1:11" ht="14.25" customHeight="1" x14ac:dyDescent="0.2">
      <c r="A227" s="102" t="s">
        <v>234</v>
      </c>
      <c r="B227" s="87"/>
      <c r="C227" s="3">
        <v>0.99999499999999997</v>
      </c>
      <c r="D227" s="65">
        <v>150</v>
      </c>
      <c r="E227" s="50">
        <f t="shared" si="17"/>
        <v>0.99984966703621625</v>
      </c>
      <c r="F227" s="50">
        <f t="shared" si="18"/>
        <v>1.0001503329637838</v>
      </c>
      <c r="G227" s="65">
        <f t="shared" si="19"/>
        <v>-5.000000000032756</v>
      </c>
      <c r="H227" s="40">
        <v>10</v>
      </c>
      <c r="I227" s="65">
        <f t="shared" si="16"/>
        <v>-3.3259505262104856</v>
      </c>
      <c r="J227" s="51">
        <v>0.86602973393664529</v>
      </c>
      <c r="K227">
        <v>2.9999999999999999E-7</v>
      </c>
    </row>
    <row r="228" spans="1:11" ht="14.25" customHeight="1" x14ac:dyDescent="0.2">
      <c r="A228" s="92" t="s">
        <v>235</v>
      </c>
      <c r="B228" s="87"/>
      <c r="C228" s="8">
        <v>0.99999700000000002</v>
      </c>
      <c r="D228" s="64">
        <v>150</v>
      </c>
      <c r="E228" s="63">
        <f t="shared" si="17"/>
        <v>0.99984867254049581</v>
      </c>
      <c r="F228" s="63">
        <f t="shared" si="18"/>
        <v>1.0001513274595042</v>
      </c>
      <c r="G228" s="64">
        <f t="shared" si="19"/>
        <v>-2.9999999999752447</v>
      </c>
      <c r="H228" s="43">
        <v>20</v>
      </c>
      <c r="I228" s="64">
        <f t="shared" si="16"/>
        <v>-1.9824558013489104</v>
      </c>
      <c r="J228" s="48">
        <v>0.66666866669183711</v>
      </c>
      <c r="K228">
        <v>5.7000000000000005E-7</v>
      </c>
    </row>
    <row r="229" spans="1:11" ht="14.25" customHeight="1" x14ac:dyDescent="0.2">
      <c r="A229" s="102" t="s">
        <v>236</v>
      </c>
      <c r="B229" s="87"/>
      <c r="C229" s="3">
        <v>0.99999800000000005</v>
      </c>
      <c r="D229" s="65">
        <v>330</v>
      </c>
      <c r="E229" s="50">
        <f t="shared" si="17"/>
        <v>0.99966863916948434</v>
      </c>
      <c r="F229" s="50">
        <f t="shared" si="18"/>
        <v>1.0003313608305155</v>
      </c>
      <c r="G229" s="65">
        <f t="shared" si="19"/>
        <v>-1.999999999946489</v>
      </c>
      <c r="H229" s="40">
        <v>30</v>
      </c>
      <c r="I229" s="65">
        <f t="shared" si="16"/>
        <v>-0.60357164026730803</v>
      </c>
      <c r="J229" s="51">
        <v>0.9718272594424141</v>
      </c>
      <c r="K229">
        <v>1.11E-6</v>
      </c>
    </row>
    <row r="230" spans="1:11" ht="14.25" customHeight="1" x14ac:dyDescent="0.2">
      <c r="A230" s="92" t="s">
        <v>237</v>
      </c>
      <c r="B230" s="87"/>
      <c r="C230" s="8">
        <v>1.000175</v>
      </c>
      <c r="D230" s="64">
        <v>590</v>
      </c>
      <c r="E230" s="63">
        <f t="shared" si="17"/>
        <v>0.99940586196889947</v>
      </c>
      <c r="F230" s="63">
        <f t="shared" si="18"/>
        <v>1.0005941380311005</v>
      </c>
      <c r="G230" s="64">
        <f t="shared" si="19"/>
        <v>175.00000000003624</v>
      </c>
      <c r="H230" s="35">
        <v>70</v>
      </c>
      <c r="I230" s="64">
        <f t="shared" si="16"/>
        <v>29.454434969578518</v>
      </c>
      <c r="J230" s="48">
        <v>1.117838367042987</v>
      </c>
      <c r="K230">
        <v>4.3000000000000001E-7</v>
      </c>
    </row>
    <row r="231" spans="1:11" ht="14.25" customHeight="1" x14ac:dyDescent="0.2">
      <c r="A231" s="102" t="s">
        <v>238</v>
      </c>
      <c r="B231" s="87"/>
      <c r="C231" s="3">
        <v>1.000006</v>
      </c>
      <c r="D231" s="65">
        <v>590</v>
      </c>
      <c r="E231" s="50">
        <f t="shared" si="17"/>
        <v>0.99940586196889947</v>
      </c>
      <c r="F231" s="50">
        <f t="shared" si="18"/>
        <v>1.0005941380311005</v>
      </c>
      <c r="G231" s="65">
        <f t="shared" si="19"/>
        <v>5.9999999999504894</v>
      </c>
      <c r="H231" s="65">
        <v>70</v>
      </c>
      <c r="I231" s="65">
        <f t="shared" si="16"/>
        <v>1.0098663418055784</v>
      </c>
      <c r="J231" s="51">
        <v>0.49999700003237768</v>
      </c>
      <c r="K231">
        <v>4.7999999999999996E-7</v>
      </c>
    </row>
    <row r="232" spans="1:11" ht="14.25" customHeight="1" x14ac:dyDescent="0.2">
      <c r="A232" s="92" t="s">
        <v>239</v>
      </c>
      <c r="B232" s="87"/>
      <c r="C232" s="8">
        <v>1.000013</v>
      </c>
      <c r="D232" s="64">
        <v>1500</v>
      </c>
      <c r="E232" s="63">
        <f t="shared" si="17"/>
        <v>0.99849667036216272</v>
      </c>
      <c r="F232" s="63">
        <f t="shared" si="18"/>
        <v>1.0015033296378373</v>
      </c>
      <c r="G232" s="64">
        <f t="shared" si="19"/>
        <v>13.000000000040757</v>
      </c>
      <c r="H232" s="64">
        <v>100</v>
      </c>
      <c r="I232" s="64">
        <f t="shared" si="16"/>
        <v>0.86474713681177218</v>
      </c>
      <c r="J232" s="48">
        <v>0.70709758893822472</v>
      </c>
      <c r="K232">
        <v>3.1E-7</v>
      </c>
    </row>
    <row r="233" spans="1:11" ht="14.25" customHeight="1" x14ac:dyDescent="0.2">
      <c r="A233" s="102" t="s">
        <v>240</v>
      </c>
      <c r="B233" s="87"/>
      <c r="C233" s="3">
        <v>1.0000720000000001</v>
      </c>
      <c r="D233" s="65">
        <v>3200</v>
      </c>
      <c r="E233" s="50">
        <f t="shared" si="17"/>
        <v>0.99679375609162368</v>
      </c>
      <c r="F233" s="50">
        <f t="shared" si="18"/>
        <v>1.0032062439083762</v>
      </c>
      <c r="G233" s="65">
        <f t="shared" si="19"/>
        <v>72.000000000072006</v>
      </c>
      <c r="H233" s="40">
        <v>200</v>
      </c>
      <c r="I233" s="65">
        <f t="shared" si="16"/>
        <v>2.245618301588745</v>
      </c>
      <c r="J233" s="51">
        <v>1.481259085595209</v>
      </c>
      <c r="K233">
        <v>4.4999999999999998E-7</v>
      </c>
    </row>
    <row r="234" spans="1:11" ht="14.25" customHeight="1" x14ac:dyDescent="0.2">
      <c r="A234" s="92" t="s">
        <v>241</v>
      </c>
      <c r="B234" s="87"/>
      <c r="C234" s="8">
        <v>9.9999699999999994</v>
      </c>
      <c r="D234" s="64">
        <v>650</v>
      </c>
      <c r="E234" s="63">
        <f t="shared" ref="E234:E265" si="20">MID(A234,1,2)-MID(A234,1,2)*SQRT(D234^2+H234^2)/1000000</f>
        <v>9.9934992308147415</v>
      </c>
      <c r="F234" s="63">
        <f t="shared" ref="F234:F265" si="21">MID(A234,1,2)+MID(A234,1,2)*SQRT(D234^2+H234^2)/1000000</f>
        <v>10.006500769185259</v>
      </c>
      <c r="G234" s="64">
        <f t="shared" ref="G234:G265" si="22">(C234-MID(A234,1,2))*1000000/MID(A234,1,2)</f>
        <v>-3.0000000000640625</v>
      </c>
      <c r="H234" s="43">
        <v>10</v>
      </c>
      <c r="I234" s="64">
        <f t="shared" ref="I234:I265" si="23">G234*100/SQRT(H234^2+D234^2)</f>
        <v>-0.46148385130597402</v>
      </c>
      <c r="J234" s="48">
        <v>2.4037080614235982</v>
      </c>
      <c r="K234">
        <v>4.0099999999999997E-6</v>
      </c>
    </row>
    <row r="235" spans="1:11" ht="14.25" customHeight="1" x14ac:dyDescent="0.2">
      <c r="A235" s="102" t="s">
        <v>242</v>
      </c>
      <c r="B235" s="87"/>
      <c r="C235" s="3">
        <v>9.9999400000000005</v>
      </c>
      <c r="D235" s="65">
        <v>200</v>
      </c>
      <c r="E235" s="50">
        <f t="shared" si="20"/>
        <v>9.9979975015605493</v>
      </c>
      <c r="F235" s="50">
        <f t="shared" si="21"/>
        <v>10.002002498439451</v>
      </c>
      <c r="G235" s="65">
        <f t="shared" si="22"/>
        <v>-5.9999999999504894</v>
      </c>
      <c r="H235" s="40">
        <v>10</v>
      </c>
      <c r="I235" s="65">
        <f t="shared" si="23"/>
        <v>-2.9962570166088098</v>
      </c>
      <c r="J235" s="51">
        <v>2.598091799894072</v>
      </c>
      <c r="K235">
        <v>2.2500000000000001E-6</v>
      </c>
    </row>
    <row r="236" spans="1:11" ht="14.25" customHeight="1" x14ac:dyDescent="0.2">
      <c r="A236" s="92" t="s">
        <v>243</v>
      </c>
      <c r="B236" s="87"/>
      <c r="C236" s="8">
        <v>9.9999099999999999</v>
      </c>
      <c r="D236" s="64">
        <v>200</v>
      </c>
      <c r="E236" s="63">
        <f t="shared" si="20"/>
        <v>9.9979975015605493</v>
      </c>
      <c r="F236" s="63">
        <f t="shared" si="21"/>
        <v>10.002002498439451</v>
      </c>
      <c r="G236" s="64">
        <f t="shared" si="22"/>
        <v>-9.0000000000145519</v>
      </c>
      <c r="H236" s="43">
        <v>10</v>
      </c>
      <c r="I236" s="64">
        <f t="shared" si="23"/>
        <v>-4.4943855249575684</v>
      </c>
      <c r="J236" s="48">
        <v>1.53660457233738</v>
      </c>
      <c r="K236">
        <v>1.84E-6</v>
      </c>
    </row>
    <row r="237" spans="1:11" ht="14.25" customHeight="1" x14ac:dyDescent="0.2">
      <c r="A237" s="102" t="s">
        <v>244</v>
      </c>
      <c r="B237" s="87"/>
      <c r="C237" s="3">
        <v>9.9999500000000001</v>
      </c>
      <c r="D237" s="65">
        <v>82</v>
      </c>
      <c r="E237" s="50">
        <f t="shared" si="20"/>
        <v>9.9991739249428768</v>
      </c>
      <c r="F237" s="50">
        <f t="shared" si="21"/>
        <v>10.000826075057123</v>
      </c>
      <c r="G237" s="65">
        <f t="shared" si="22"/>
        <v>-4.9999999999883471</v>
      </c>
      <c r="H237" s="40">
        <v>10</v>
      </c>
      <c r="I237" s="65">
        <f t="shared" si="23"/>
        <v>-6.0527187655378825</v>
      </c>
      <c r="J237" s="51">
        <v>1.013798824005443</v>
      </c>
      <c r="K237">
        <v>1.61E-6</v>
      </c>
    </row>
    <row r="238" spans="1:11" ht="14.25" customHeight="1" x14ac:dyDescent="0.2">
      <c r="A238" s="92" t="s">
        <v>245</v>
      </c>
      <c r="B238" s="87"/>
      <c r="C238" s="8">
        <v>9.9999800000000008</v>
      </c>
      <c r="D238" s="64">
        <v>82</v>
      </c>
      <c r="E238" s="63">
        <f t="shared" si="20"/>
        <v>9.9991739249428768</v>
      </c>
      <c r="F238" s="63">
        <f t="shared" si="21"/>
        <v>10.000826075057123</v>
      </c>
      <c r="G238" s="64">
        <f t="shared" si="22"/>
        <v>-1.9999999999242846</v>
      </c>
      <c r="H238" s="43">
        <v>10</v>
      </c>
      <c r="I238" s="64">
        <f t="shared" si="23"/>
        <v>-2.4210875061291386</v>
      </c>
      <c r="J238" s="48">
        <v>1.9002961757726271</v>
      </c>
      <c r="K238">
        <v>2.2500000000000001E-6</v>
      </c>
    </row>
    <row r="239" spans="1:11" ht="14.25" customHeight="1" x14ac:dyDescent="0.2">
      <c r="A239" s="102" t="s">
        <v>246</v>
      </c>
      <c r="B239" s="87"/>
      <c r="C239" s="3">
        <v>9.9999599999999997</v>
      </c>
      <c r="D239" s="65">
        <v>82</v>
      </c>
      <c r="E239" s="50">
        <f t="shared" si="20"/>
        <v>9.9991739249428768</v>
      </c>
      <c r="F239" s="50">
        <f t="shared" si="21"/>
        <v>10.000826075057123</v>
      </c>
      <c r="G239" s="65">
        <f t="shared" si="22"/>
        <v>-4.0000000000262048</v>
      </c>
      <c r="H239" s="40">
        <v>10</v>
      </c>
      <c r="I239" s="65">
        <f t="shared" si="23"/>
        <v>-4.8421750124733132</v>
      </c>
      <c r="J239" s="51">
        <v>2.7588352615070111</v>
      </c>
      <c r="K239">
        <v>3.1999999999999999E-6</v>
      </c>
    </row>
    <row r="240" spans="1:11" ht="14.25" customHeight="1" x14ac:dyDescent="0.2">
      <c r="A240" s="92" t="s">
        <v>247</v>
      </c>
      <c r="B240" s="87"/>
      <c r="C240" s="8">
        <v>9.9999500000000001</v>
      </c>
      <c r="D240" s="64">
        <v>82</v>
      </c>
      <c r="E240" s="63">
        <f t="shared" si="20"/>
        <v>9.9991739249428768</v>
      </c>
      <c r="F240" s="63">
        <f t="shared" si="21"/>
        <v>10.000826075057123</v>
      </c>
      <c r="G240" s="64">
        <f t="shared" si="22"/>
        <v>-4.9999999999883471</v>
      </c>
      <c r="H240" s="43">
        <v>10</v>
      </c>
      <c r="I240" s="64">
        <f t="shared" si="23"/>
        <v>-6.0527187655378825</v>
      </c>
      <c r="J240" s="48">
        <v>1.130393982447996</v>
      </c>
      <c r="K240">
        <v>8.0999999999999997E-7</v>
      </c>
    </row>
    <row r="241" spans="1:11" ht="14.25" customHeight="1" x14ac:dyDescent="0.2">
      <c r="A241" s="102" t="s">
        <v>248</v>
      </c>
      <c r="B241" s="87"/>
      <c r="C241" s="3">
        <v>9.9999400000000005</v>
      </c>
      <c r="D241" s="65">
        <v>82</v>
      </c>
      <c r="E241" s="50">
        <f t="shared" si="20"/>
        <v>9.9991739249428768</v>
      </c>
      <c r="F241" s="50">
        <f t="shared" si="21"/>
        <v>10.000826075057123</v>
      </c>
      <c r="G241" s="65">
        <f t="shared" si="22"/>
        <v>-5.9999999999504894</v>
      </c>
      <c r="H241" s="40">
        <v>10</v>
      </c>
      <c r="I241" s="65">
        <f t="shared" si="23"/>
        <v>-7.2632625186024518</v>
      </c>
      <c r="J241" s="51">
        <v>0.78174065038487917</v>
      </c>
      <c r="K241">
        <v>2.6E-7</v>
      </c>
    </row>
    <row r="242" spans="1:11" ht="14.25" customHeight="1" x14ac:dyDescent="0.2">
      <c r="A242" s="92" t="s">
        <v>249</v>
      </c>
      <c r="B242" s="87"/>
      <c r="C242" s="8">
        <v>9.9999599999999997</v>
      </c>
      <c r="D242" s="64">
        <v>82</v>
      </c>
      <c r="E242" s="63">
        <f t="shared" si="20"/>
        <v>9.9991739249428768</v>
      </c>
      <c r="F242" s="63">
        <f t="shared" si="21"/>
        <v>10.000826075057123</v>
      </c>
      <c r="G242" s="64">
        <f t="shared" si="22"/>
        <v>-4.0000000000262048</v>
      </c>
      <c r="H242" s="43">
        <v>10</v>
      </c>
      <c r="I242" s="64">
        <f t="shared" si="23"/>
        <v>-4.8421750124733132</v>
      </c>
      <c r="J242" s="48">
        <v>0.78173908689732452</v>
      </c>
      <c r="K242">
        <v>6.0999999999999998E-7</v>
      </c>
    </row>
    <row r="243" spans="1:11" ht="14.25" customHeight="1" x14ac:dyDescent="0.2">
      <c r="A243" s="102" t="s">
        <v>250</v>
      </c>
      <c r="B243" s="87"/>
      <c r="C243" s="3">
        <v>9.9999500000000001</v>
      </c>
      <c r="D243" s="65">
        <v>150</v>
      </c>
      <c r="E243" s="50">
        <f t="shared" si="20"/>
        <v>9.9984966703621634</v>
      </c>
      <c r="F243" s="50">
        <f t="shared" si="21"/>
        <v>10.001503329637837</v>
      </c>
      <c r="G243" s="65">
        <f t="shared" si="22"/>
        <v>-4.9999999999883471</v>
      </c>
      <c r="H243" s="40">
        <v>10</v>
      </c>
      <c r="I243" s="65">
        <f t="shared" si="23"/>
        <v>-3.3259505261809452</v>
      </c>
      <c r="J243" s="51">
        <v>0.66666999999142817</v>
      </c>
      <c r="K243">
        <v>7.9999999999999996E-7</v>
      </c>
    </row>
    <row r="244" spans="1:11" ht="14.25" customHeight="1" x14ac:dyDescent="0.2">
      <c r="A244" s="92" t="s">
        <v>251</v>
      </c>
      <c r="B244" s="87"/>
      <c r="C244" s="8">
        <v>9.9999599999999997</v>
      </c>
      <c r="D244" s="64">
        <v>150</v>
      </c>
      <c r="E244" s="63">
        <f t="shared" si="20"/>
        <v>9.9984867254049572</v>
      </c>
      <c r="F244" s="63">
        <f t="shared" si="21"/>
        <v>10.001513274595043</v>
      </c>
      <c r="G244" s="64">
        <f t="shared" si="22"/>
        <v>-4.0000000000262048</v>
      </c>
      <c r="H244" s="43">
        <v>20</v>
      </c>
      <c r="I244" s="64">
        <f t="shared" si="23"/>
        <v>-2.6432744018376755</v>
      </c>
      <c r="J244" s="48">
        <v>0.70710960959821656</v>
      </c>
      <c r="K244">
        <v>6.3E-7</v>
      </c>
    </row>
    <row r="245" spans="1:11" ht="14.25" customHeight="1" x14ac:dyDescent="0.2">
      <c r="A245" s="102" t="s">
        <v>252</v>
      </c>
      <c r="B245" s="87"/>
      <c r="C245" s="3">
        <v>9.9999599999999997</v>
      </c>
      <c r="D245" s="65">
        <v>290</v>
      </c>
      <c r="E245" s="50">
        <f t="shared" si="20"/>
        <v>9.9970845240525765</v>
      </c>
      <c r="F245" s="50">
        <f t="shared" si="21"/>
        <v>10.002915475947423</v>
      </c>
      <c r="G245" s="65">
        <f t="shared" si="22"/>
        <v>-4.0000000000262048</v>
      </c>
      <c r="H245" s="40">
        <v>30</v>
      </c>
      <c r="I245" s="65">
        <f t="shared" si="23"/>
        <v>-1.3719886811490589</v>
      </c>
      <c r="J245" s="51">
        <v>0.70710960959821656</v>
      </c>
      <c r="K245">
        <v>5.9999999999999997E-7</v>
      </c>
    </row>
    <row r="246" spans="1:11" ht="14.25" customHeight="1" x14ac:dyDescent="0.2">
      <c r="A246" s="92" t="s">
        <v>253</v>
      </c>
      <c r="B246" s="87"/>
      <c r="C246" s="8">
        <v>10.00079</v>
      </c>
      <c r="D246" s="64">
        <v>720</v>
      </c>
      <c r="E246" s="63">
        <f t="shared" si="20"/>
        <v>9.9927660522534367</v>
      </c>
      <c r="F246" s="63">
        <f t="shared" si="21"/>
        <v>10.007233947746563</v>
      </c>
      <c r="G246" s="64">
        <f t="shared" si="22"/>
        <v>79.000000000029047</v>
      </c>
      <c r="H246" s="35">
        <v>70</v>
      </c>
      <c r="I246" s="64">
        <f t="shared" si="23"/>
        <v>10.92073135827758</v>
      </c>
      <c r="J246" s="48">
        <v>0.60087774321286813</v>
      </c>
      <c r="K246">
        <v>4.3000000000000001E-7</v>
      </c>
    </row>
    <row r="247" spans="1:11" ht="14.25" customHeight="1" x14ac:dyDescent="0.2">
      <c r="A247" s="102" t="s">
        <v>254</v>
      </c>
      <c r="B247" s="87"/>
      <c r="C247" s="3">
        <v>9.9999500000000001</v>
      </c>
      <c r="D247" s="65">
        <v>720</v>
      </c>
      <c r="E247" s="50">
        <f t="shared" si="20"/>
        <v>9.9927660522534367</v>
      </c>
      <c r="F247" s="50">
        <f t="shared" si="21"/>
        <v>10.007233947746563</v>
      </c>
      <c r="G247" s="65">
        <f t="shared" si="22"/>
        <v>-4.9999999999883471</v>
      </c>
      <c r="H247" s="65">
        <v>70</v>
      </c>
      <c r="I247" s="65">
        <f t="shared" si="23"/>
        <v>-0.69118552900304508</v>
      </c>
      <c r="J247" s="51">
        <v>0.86602973390032234</v>
      </c>
      <c r="K247">
        <v>5.4000000000000002E-7</v>
      </c>
    </row>
    <row r="248" spans="1:11" ht="14.25" customHeight="1" x14ac:dyDescent="0.2">
      <c r="A248" s="92" t="s">
        <v>255</v>
      </c>
      <c r="B248" s="87"/>
      <c r="C248" s="8">
        <v>10.00005</v>
      </c>
      <c r="D248" s="64">
        <v>1800</v>
      </c>
      <c r="E248" s="63">
        <f t="shared" si="20"/>
        <v>9.9819722436226801</v>
      </c>
      <c r="F248" s="63">
        <f t="shared" si="21"/>
        <v>10.01802775637732</v>
      </c>
      <c r="G248" s="64">
        <f t="shared" si="22"/>
        <v>4.9999999999883471</v>
      </c>
      <c r="H248" s="64">
        <v>100</v>
      </c>
      <c r="I248" s="64">
        <f t="shared" si="23"/>
        <v>0.27735009811196815</v>
      </c>
      <c r="J248" s="48">
        <v>0.66666333332476146</v>
      </c>
      <c r="K248">
        <v>4.0999999999999999E-7</v>
      </c>
    </row>
    <row r="249" spans="1:11" ht="14.25" customHeight="1" x14ac:dyDescent="0.2">
      <c r="A249" s="102" t="s">
        <v>256</v>
      </c>
      <c r="B249" s="87"/>
      <c r="C249" s="3">
        <v>10.00024</v>
      </c>
      <c r="D249" s="65">
        <v>3700</v>
      </c>
      <c r="E249" s="50">
        <f t="shared" si="20"/>
        <v>9.962945985372702</v>
      </c>
      <c r="F249" s="50">
        <f t="shared" si="21"/>
        <v>10.037054014627298</v>
      </c>
      <c r="G249" s="65">
        <f t="shared" si="22"/>
        <v>23.999999999979593</v>
      </c>
      <c r="H249" s="40">
        <v>200</v>
      </c>
      <c r="I249" s="65">
        <f t="shared" si="23"/>
        <v>0.64770309617945454</v>
      </c>
      <c r="J249" s="51">
        <v>1.166638667376956</v>
      </c>
      <c r="K249">
        <v>8.6000000000000002E-7</v>
      </c>
    </row>
    <row r="250" spans="1:11" ht="14.25" customHeight="1" x14ac:dyDescent="0.2">
      <c r="A250" s="92" t="s">
        <v>257</v>
      </c>
      <c r="B250" s="87"/>
      <c r="C250" s="8">
        <v>19.00216</v>
      </c>
      <c r="D250" s="64">
        <v>602.63</v>
      </c>
      <c r="E250" s="63">
        <f t="shared" si="20"/>
        <v>18.988548453685162</v>
      </c>
      <c r="F250" s="63">
        <f t="shared" si="21"/>
        <v>19.011451546314838</v>
      </c>
      <c r="G250" s="64">
        <f t="shared" si="22"/>
        <v>113.68421052631263</v>
      </c>
      <c r="H250" s="35">
        <v>10</v>
      </c>
      <c r="I250" s="64">
        <f t="shared" si="23"/>
        <v>18.862081509472809</v>
      </c>
      <c r="J250" s="48">
        <v>2.280442504063418</v>
      </c>
      <c r="K250">
        <v>4.2799999999999997E-6</v>
      </c>
    </row>
    <row r="251" spans="1:11" ht="14.25" customHeight="1" x14ac:dyDescent="0.2">
      <c r="A251" s="102" t="s">
        <v>258</v>
      </c>
      <c r="B251" s="87"/>
      <c r="C251" s="3">
        <v>19</v>
      </c>
      <c r="D251" s="65">
        <v>185.79</v>
      </c>
      <c r="E251" s="50">
        <f t="shared" si="20"/>
        <v>18.996464880398047</v>
      </c>
      <c r="F251" s="50">
        <f t="shared" si="21"/>
        <v>19.003535119601953</v>
      </c>
      <c r="G251" s="65">
        <f t="shared" si="22"/>
        <v>0</v>
      </c>
      <c r="H251" s="36">
        <v>10</v>
      </c>
      <c r="I251" s="65">
        <f t="shared" si="23"/>
        <v>0</v>
      </c>
      <c r="J251" s="51">
        <v>1.2620609271820169</v>
      </c>
      <c r="K251">
        <v>2.0899999999999999E-6</v>
      </c>
    </row>
    <row r="252" spans="1:11" ht="14.25" customHeight="1" x14ac:dyDescent="0.2">
      <c r="A252" s="92" t="s">
        <v>259</v>
      </c>
      <c r="B252" s="87"/>
      <c r="C252" s="8">
        <v>18.99952</v>
      </c>
      <c r="D252" s="64">
        <v>185.79</v>
      </c>
      <c r="E252" s="63">
        <f t="shared" si="20"/>
        <v>18.996464880398047</v>
      </c>
      <c r="F252" s="63">
        <f t="shared" si="21"/>
        <v>19.003535119601953</v>
      </c>
      <c r="G252" s="64">
        <f t="shared" si="22"/>
        <v>-25.263157894715363</v>
      </c>
      <c r="H252" s="35">
        <v>10</v>
      </c>
      <c r="I252" s="64">
        <f t="shared" si="23"/>
        <v>-13.578041312510324</v>
      </c>
      <c r="J252" s="48">
        <v>0.61405060055332938</v>
      </c>
      <c r="K252">
        <v>1.9300000000000002E-6</v>
      </c>
    </row>
    <row r="253" spans="1:11" ht="14.25" customHeight="1" x14ac:dyDescent="0.2">
      <c r="A253" s="102" t="s">
        <v>260</v>
      </c>
      <c r="B253" s="87"/>
      <c r="C253" s="3">
        <v>18.99945</v>
      </c>
      <c r="D253" s="65">
        <v>78.683999999999997</v>
      </c>
      <c r="E253" s="50">
        <f t="shared" si="20"/>
        <v>18.998492978752633</v>
      </c>
      <c r="F253" s="50">
        <f t="shared" si="21"/>
        <v>19.001507021247367</v>
      </c>
      <c r="G253" s="65">
        <f t="shared" si="22"/>
        <v>-28.947368421078661</v>
      </c>
      <c r="H253" s="36">
        <v>10</v>
      </c>
      <c r="I253" s="65">
        <f t="shared" si="23"/>
        <v>-36.495835805990133</v>
      </c>
      <c r="J253" s="51">
        <v>0.69627050018932879</v>
      </c>
      <c r="K253">
        <v>1.9800000000000001E-6</v>
      </c>
    </row>
    <row r="254" spans="1:11" ht="14.25" customHeight="1" x14ac:dyDescent="0.2">
      <c r="A254" s="92" t="s">
        <v>261</v>
      </c>
      <c r="B254" s="87"/>
      <c r="C254" s="8">
        <v>18.999369999999999</v>
      </c>
      <c r="D254" s="64">
        <v>78.683999999999997</v>
      </c>
      <c r="E254" s="63">
        <f t="shared" si="20"/>
        <v>18.998492978752633</v>
      </c>
      <c r="F254" s="63">
        <f t="shared" si="21"/>
        <v>19.001507021247367</v>
      </c>
      <c r="G254" s="64">
        <f t="shared" si="22"/>
        <v>-33.15789473689572</v>
      </c>
      <c r="H254" s="35">
        <v>10</v>
      </c>
      <c r="I254" s="64">
        <f t="shared" si="23"/>
        <v>-41.804321014164159</v>
      </c>
      <c r="J254" s="48">
        <v>1.9713114219288059</v>
      </c>
      <c r="K254">
        <v>2.1299999999999999E-6</v>
      </c>
    </row>
    <row r="255" spans="1:11" ht="14.25" customHeight="1" x14ac:dyDescent="0.2">
      <c r="A255" s="102" t="s">
        <v>262</v>
      </c>
      <c r="B255" s="87"/>
      <c r="C255" s="3">
        <v>18.99915</v>
      </c>
      <c r="D255" s="65">
        <v>78.683999999999997</v>
      </c>
      <c r="E255" s="50">
        <f t="shared" si="20"/>
        <v>18.998492978752633</v>
      </c>
      <c r="F255" s="50">
        <f t="shared" si="21"/>
        <v>19.001507021247367</v>
      </c>
      <c r="G255" s="65">
        <f t="shared" si="22"/>
        <v>-44.736842105252386</v>
      </c>
      <c r="H255" s="36">
        <v>10</v>
      </c>
      <c r="I255" s="65">
        <f t="shared" si="23"/>
        <v>-56.402655336465912</v>
      </c>
      <c r="J255" s="51">
        <v>1.256005405744846</v>
      </c>
      <c r="K255">
        <v>2.03E-6</v>
      </c>
    </row>
    <row r="256" spans="1:11" ht="14.25" customHeight="1" x14ac:dyDescent="0.2">
      <c r="A256" s="92" t="s">
        <v>263</v>
      </c>
      <c r="B256" s="87"/>
      <c r="C256" s="8">
        <v>18.999890000000001</v>
      </c>
      <c r="D256" s="64">
        <v>78.683999999999997</v>
      </c>
      <c r="E256" s="63">
        <f t="shared" si="20"/>
        <v>18.998492978752633</v>
      </c>
      <c r="F256" s="63">
        <f t="shared" si="21"/>
        <v>19.001507021247367</v>
      </c>
      <c r="G256" s="64">
        <f t="shared" si="22"/>
        <v>-5.7894736841783354</v>
      </c>
      <c r="H256" s="43">
        <v>10</v>
      </c>
      <c r="I256" s="64">
        <f t="shared" si="23"/>
        <v>-7.2991671611508782</v>
      </c>
      <c r="J256" s="48">
        <v>1.2467326919152579</v>
      </c>
      <c r="K256">
        <v>1.3200000000000001E-6</v>
      </c>
    </row>
    <row r="257" spans="1:11" ht="14.25" customHeight="1" x14ac:dyDescent="0.2">
      <c r="A257" s="102" t="s">
        <v>264</v>
      </c>
      <c r="B257" s="87"/>
      <c r="C257" s="3">
        <v>18.999110000000002</v>
      </c>
      <c r="D257" s="65">
        <v>78.683999999999997</v>
      </c>
      <c r="E257" s="50">
        <f t="shared" si="20"/>
        <v>18.998492978752633</v>
      </c>
      <c r="F257" s="50">
        <f t="shared" si="21"/>
        <v>19.001507021247367</v>
      </c>
      <c r="G257" s="65">
        <f t="shared" si="22"/>
        <v>-46.842105263067424</v>
      </c>
      <c r="H257" s="36">
        <v>10</v>
      </c>
      <c r="I257" s="65">
        <f t="shared" si="23"/>
        <v>-59.05689794043505</v>
      </c>
      <c r="J257" s="51">
        <v>1.034243720067022</v>
      </c>
      <c r="K257">
        <v>3.9999999999999998E-7</v>
      </c>
    </row>
    <row r="258" spans="1:11" ht="14.25" customHeight="1" x14ac:dyDescent="0.2">
      <c r="A258" s="92" t="s">
        <v>265</v>
      </c>
      <c r="B258" s="87"/>
      <c r="C258" s="8">
        <v>18.99915</v>
      </c>
      <c r="D258" s="64">
        <v>78.683999999999997</v>
      </c>
      <c r="E258" s="63">
        <f t="shared" si="20"/>
        <v>18.998492978752633</v>
      </c>
      <c r="F258" s="63">
        <f t="shared" si="21"/>
        <v>19.001507021247367</v>
      </c>
      <c r="G258" s="64">
        <f t="shared" si="22"/>
        <v>-44.736842105252386</v>
      </c>
      <c r="H258" s="35">
        <v>10</v>
      </c>
      <c r="I258" s="64">
        <f t="shared" si="23"/>
        <v>-56.402655336465912</v>
      </c>
      <c r="J258" s="48">
        <v>0.52633933621353701</v>
      </c>
      <c r="K258">
        <v>4.3000000000000001E-7</v>
      </c>
    </row>
    <row r="259" spans="1:11" ht="14.25" customHeight="1" x14ac:dyDescent="0.2">
      <c r="A259" s="102" t="s">
        <v>266</v>
      </c>
      <c r="B259" s="87"/>
      <c r="C259" s="3">
        <v>18.999120000000001</v>
      </c>
      <c r="D259" s="65">
        <v>140.53</v>
      </c>
      <c r="E259" s="50">
        <f t="shared" si="20"/>
        <v>18.997323178413698</v>
      </c>
      <c r="F259" s="50">
        <f t="shared" si="21"/>
        <v>19.002676821586302</v>
      </c>
      <c r="G259" s="65">
        <f t="shared" si="22"/>
        <v>-46.315789473613663</v>
      </c>
      <c r="H259" s="36">
        <v>10</v>
      </c>
      <c r="I259" s="65">
        <f t="shared" si="23"/>
        <v>-32.874809606339909</v>
      </c>
      <c r="J259" s="51">
        <v>0.26317008365707001</v>
      </c>
      <c r="K259">
        <v>9.9999999999999995E-8</v>
      </c>
    </row>
    <row r="260" spans="1:11" ht="14.25" customHeight="1" x14ac:dyDescent="0.2">
      <c r="A260" s="92" t="s">
        <v>267</v>
      </c>
      <c r="B260" s="87"/>
      <c r="C260" s="8">
        <v>18.999179999999999</v>
      </c>
      <c r="D260" s="64">
        <v>140.53</v>
      </c>
      <c r="E260" s="63">
        <f t="shared" si="20"/>
        <v>18.997303025064095</v>
      </c>
      <c r="F260" s="63">
        <f t="shared" si="21"/>
        <v>19.002696974935905</v>
      </c>
      <c r="G260" s="64">
        <f t="shared" si="22"/>
        <v>-43.157894736891109</v>
      </c>
      <c r="H260" s="35">
        <v>20</v>
      </c>
      <c r="I260" s="64">
        <f t="shared" si="23"/>
        <v>-30.404435320632984</v>
      </c>
      <c r="J260" s="48">
        <v>0.27740474940222531</v>
      </c>
      <c r="K260">
        <v>1.9000000000000001E-7</v>
      </c>
    </row>
    <row r="261" spans="1:11" ht="14.25" customHeight="1" x14ac:dyDescent="0.2">
      <c r="A261" s="102" t="s">
        <v>268</v>
      </c>
      <c r="B261" s="87"/>
      <c r="C261" s="3">
        <v>18.999389999999998</v>
      </c>
      <c r="D261" s="65">
        <v>271.05</v>
      </c>
      <c r="E261" s="50">
        <f t="shared" si="20"/>
        <v>18.994818602022377</v>
      </c>
      <c r="F261" s="50">
        <f t="shared" si="21"/>
        <v>19.005181397977623</v>
      </c>
      <c r="G261" s="65">
        <f t="shared" si="22"/>
        <v>-32.105263157988198</v>
      </c>
      <c r="H261" s="36">
        <v>30</v>
      </c>
      <c r="I261" s="65">
        <f t="shared" si="23"/>
        <v>-11.772884511793393</v>
      </c>
      <c r="J261" s="51">
        <v>0.38237183258477031</v>
      </c>
      <c r="K261">
        <v>2.8999999999999998E-7</v>
      </c>
    </row>
    <row r="262" spans="1:11" ht="14.25" customHeight="1" x14ac:dyDescent="0.2">
      <c r="A262" s="92" t="s">
        <v>269</v>
      </c>
      <c r="B262" s="87"/>
      <c r="C262" s="8">
        <v>19.00159</v>
      </c>
      <c r="D262" s="64">
        <v>639.47</v>
      </c>
      <c r="E262" s="63">
        <f t="shared" si="20"/>
        <v>18.987777492114756</v>
      </c>
      <c r="F262" s="63">
        <f t="shared" si="21"/>
        <v>19.012222507885244</v>
      </c>
      <c r="G262" s="64">
        <f t="shared" si="22"/>
        <v>83.684210526326439</v>
      </c>
      <c r="H262" s="35">
        <v>70</v>
      </c>
      <c r="I262" s="64">
        <f t="shared" si="23"/>
        <v>13.008786862142442</v>
      </c>
      <c r="J262" s="48">
        <v>0.82281110153516279</v>
      </c>
      <c r="K262">
        <v>3.9999999999999998E-7</v>
      </c>
    </row>
    <row r="263" spans="1:11" ht="14.25" customHeight="1" x14ac:dyDescent="0.2">
      <c r="A263" s="102" t="s">
        <v>270</v>
      </c>
      <c r="B263" s="87"/>
      <c r="C263" s="3">
        <v>19.00048</v>
      </c>
      <c r="D263" s="65">
        <v>639.47</v>
      </c>
      <c r="E263" s="50">
        <f t="shared" si="20"/>
        <v>18.987777492114756</v>
      </c>
      <c r="F263" s="50">
        <f t="shared" si="21"/>
        <v>19.012222507885244</v>
      </c>
      <c r="G263" s="65">
        <f t="shared" si="22"/>
        <v>25.263157894715363</v>
      </c>
      <c r="H263" s="74">
        <v>70</v>
      </c>
      <c r="I263" s="65">
        <f t="shared" si="23"/>
        <v>3.9271809395108606</v>
      </c>
      <c r="J263" s="51">
        <v>0</v>
      </c>
      <c r="K263">
        <v>3.8000000000000001E-7</v>
      </c>
    </row>
    <row r="264" spans="1:11" ht="14.25" customHeight="1" x14ac:dyDescent="0.2">
      <c r="A264" s="92" t="s">
        <v>271</v>
      </c>
      <c r="B264" s="87"/>
      <c r="C264" s="8">
        <v>19.001919999999998</v>
      </c>
      <c r="D264" s="64">
        <v>1563.2</v>
      </c>
      <c r="E264" s="63">
        <f t="shared" si="20"/>
        <v>18.970238489274905</v>
      </c>
      <c r="F264" s="63">
        <f t="shared" si="21"/>
        <v>19.029761510725095</v>
      </c>
      <c r="G264" s="64">
        <f t="shared" si="22"/>
        <v>101.05263157886145</v>
      </c>
      <c r="H264" s="75">
        <v>100</v>
      </c>
      <c r="I264" s="64">
        <f t="shared" si="23"/>
        <v>6.4512854126701225</v>
      </c>
      <c r="J264" s="48">
        <v>0.68504039562069774</v>
      </c>
      <c r="K264">
        <v>3.9999999999999998E-7</v>
      </c>
    </row>
    <row r="265" spans="1:11" ht="14.25" customHeight="1" x14ac:dyDescent="0.2">
      <c r="A265" s="102" t="s">
        <v>272</v>
      </c>
      <c r="B265" s="87"/>
      <c r="C265" s="3">
        <v>19.00882</v>
      </c>
      <c r="D265" s="65">
        <v>3273.7</v>
      </c>
      <c r="E265" s="50">
        <f t="shared" si="20"/>
        <v>18.937683731497383</v>
      </c>
      <c r="F265" s="50">
        <f t="shared" si="21"/>
        <v>19.062316268502617</v>
      </c>
      <c r="G265" s="65">
        <f t="shared" si="22"/>
        <v>464.21052631579215</v>
      </c>
      <c r="H265" s="36">
        <v>200</v>
      </c>
      <c r="I265" s="65">
        <f t="shared" si="23"/>
        <v>14.153607415742394</v>
      </c>
      <c r="J265" s="51">
        <v>12.026358926564191</v>
      </c>
      <c r="K265">
        <v>4.3000000000000001E-7</v>
      </c>
    </row>
    <row r="266" spans="1:11" ht="14.25" customHeight="1" x14ac:dyDescent="0.2">
      <c r="A266" s="92" t="s">
        <v>273</v>
      </c>
      <c r="B266" s="87"/>
      <c r="C266" s="8">
        <v>100</v>
      </c>
      <c r="D266" s="64">
        <v>650</v>
      </c>
      <c r="E266" s="61">
        <f t="shared" ref="E266:E278" si="24">MID(A266,1,3)-MID(A266,1,3)*SQRT(D266^2+H266^2)/1000000</f>
        <v>99.934992308147415</v>
      </c>
      <c r="F266" s="61">
        <f t="shared" ref="F266:F278" si="25">MID(A266,1,3)+MID(A266,1,3)*SQRT(D266^2+H266^2)/1000000</f>
        <v>100.06500769185259</v>
      </c>
      <c r="G266" s="64">
        <f t="shared" ref="G266:G278" si="26">(C266-MID(A266,1,3))*1000000/MID(A266,1,3)</f>
        <v>0</v>
      </c>
      <c r="H266" s="43">
        <v>10</v>
      </c>
      <c r="I266" s="64">
        <f t="shared" ref="I266:I297" si="27">G266*100/SQRT(H266^2+D266^2)</f>
        <v>0</v>
      </c>
      <c r="J266" s="48">
        <v>4.0654369725535471</v>
      </c>
      <c r="K266">
        <v>4.8099999999999997E-6</v>
      </c>
    </row>
    <row r="267" spans="1:11" ht="14.25" customHeight="1" x14ac:dyDescent="0.2">
      <c r="A267" s="102" t="s">
        <v>274</v>
      </c>
      <c r="B267" s="87"/>
      <c r="C267" s="3">
        <v>99.999600000000001</v>
      </c>
      <c r="D267" s="65">
        <v>200</v>
      </c>
      <c r="E267" s="60">
        <f t="shared" si="24"/>
        <v>99.979975015605504</v>
      </c>
      <c r="F267" s="60">
        <f t="shared" si="25"/>
        <v>100.0200249843945</v>
      </c>
      <c r="G267" s="65">
        <f t="shared" si="26"/>
        <v>-3.9999999999906777</v>
      </c>
      <c r="H267" s="40">
        <v>10</v>
      </c>
      <c r="I267" s="65">
        <f t="shared" si="27"/>
        <v>-1.9975046777510341</v>
      </c>
      <c r="J267" s="51">
        <v>1.01379781022398</v>
      </c>
      <c r="K267">
        <v>1.9099999999999999E-6</v>
      </c>
    </row>
    <row r="268" spans="1:11" ht="14.25" customHeight="1" x14ac:dyDescent="0.2">
      <c r="A268" s="92" t="s">
        <v>275</v>
      </c>
      <c r="B268" s="87"/>
      <c r="C268" s="8">
        <v>99.999600000000001</v>
      </c>
      <c r="D268" s="64">
        <v>200</v>
      </c>
      <c r="E268" s="61">
        <f t="shared" si="24"/>
        <v>99.979975015605504</v>
      </c>
      <c r="F268" s="61">
        <f t="shared" si="25"/>
        <v>100.0200249843945</v>
      </c>
      <c r="G268" s="64">
        <f t="shared" si="26"/>
        <v>-3.9999999999906777</v>
      </c>
      <c r="H268" s="43">
        <v>10</v>
      </c>
      <c r="I268" s="64">
        <f t="shared" si="27"/>
        <v>-1.9975046777510341</v>
      </c>
      <c r="J268" s="48">
        <v>0.88192063136866705</v>
      </c>
      <c r="K268">
        <v>2.1600000000000001E-6</v>
      </c>
    </row>
    <row r="269" spans="1:11" ht="14.25" customHeight="1" x14ac:dyDescent="0.2">
      <c r="A269" s="102" t="s">
        <v>276</v>
      </c>
      <c r="B269" s="87"/>
      <c r="C269" s="3">
        <v>99.999600000000001</v>
      </c>
      <c r="D269" s="65">
        <v>90</v>
      </c>
      <c r="E269" s="60">
        <f t="shared" si="24"/>
        <v>99.99094461486186</v>
      </c>
      <c r="F269" s="60">
        <f t="shared" si="25"/>
        <v>100.00905538513814</v>
      </c>
      <c r="G269" s="65">
        <f t="shared" si="26"/>
        <v>-3.9999999999906777</v>
      </c>
      <c r="H269" s="40">
        <v>10</v>
      </c>
      <c r="I269" s="65">
        <f t="shared" si="27"/>
        <v>-4.4172610429835668</v>
      </c>
      <c r="J269" s="51">
        <v>1.4142192192717979</v>
      </c>
      <c r="K269">
        <v>1.64E-6</v>
      </c>
    </row>
    <row r="270" spans="1:11" ht="14.25" customHeight="1" x14ac:dyDescent="0.2">
      <c r="A270" s="92" t="s">
        <v>277</v>
      </c>
      <c r="B270" s="87"/>
      <c r="C270" s="8">
        <v>99.999499999999998</v>
      </c>
      <c r="D270" s="64">
        <v>90</v>
      </c>
      <c r="E270" s="61">
        <f t="shared" si="24"/>
        <v>99.99094461486186</v>
      </c>
      <c r="F270" s="61">
        <f t="shared" si="25"/>
        <v>100.00905538513814</v>
      </c>
      <c r="G270" s="64">
        <f t="shared" si="26"/>
        <v>-5.0000000000238742</v>
      </c>
      <c r="H270" s="43">
        <v>10</v>
      </c>
      <c r="I270" s="64">
        <f t="shared" si="27"/>
        <v>-5.5215763037686916</v>
      </c>
      <c r="J270" s="48">
        <v>1.130393982479426</v>
      </c>
      <c r="K270">
        <v>2.0099999999999998E-6</v>
      </c>
    </row>
    <row r="271" spans="1:11" ht="14.25" customHeight="1" x14ac:dyDescent="0.2">
      <c r="A271" s="102" t="s">
        <v>278</v>
      </c>
      <c r="B271" s="87"/>
      <c r="C271" s="3">
        <v>99.999399999999994</v>
      </c>
      <c r="D271" s="65">
        <v>90</v>
      </c>
      <c r="E271" s="60">
        <f t="shared" si="24"/>
        <v>99.99094461486186</v>
      </c>
      <c r="F271" s="60">
        <f t="shared" si="25"/>
        <v>100.00905538513814</v>
      </c>
      <c r="G271" s="65">
        <f t="shared" si="26"/>
        <v>-6.0000000000570708</v>
      </c>
      <c r="H271" s="40">
        <v>10</v>
      </c>
      <c r="I271" s="65">
        <f t="shared" si="27"/>
        <v>-6.6258915645538163</v>
      </c>
      <c r="J271" s="51">
        <v>2.2048059880356159</v>
      </c>
      <c r="K271">
        <v>2.6199999999999999E-6</v>
      </c>
    </row>
    <row r="272" spans="1:11" ht="14.25" customHeight="1" x14ac:dyDescent="0.2">
      <c r="A272" s="92" t="s">
        <v>279</v>
      </c>
      <c r="B272" s="87"/>
      <c r="C272" s="8">
        <v>99.999600000000001</v>
      </c>
      <c r="D272" s="64">
        <v>90</v>
      </c>
      <c r="E272" s="61">
        <f t="shared" si="24"/>
        <v>99.99094461486186</v>
      </c>
      <c r="F272" s="61">
        <f t="shared" si="25"/>
        <v>100.00905538513814</v>
      </c>
      <c r="G272" s="64">
        <f t="shared" si="26"/>
        <v>-3.9999999999906777</v>
      </c>
      <c r="H272" s="43">
        <v>10</v>
      </c>
      <c r="I272" s="64">
        <f t="shared" si="27"/>
        <v>-4.4172610429835668</v>
      </c>
      <c r="J272" s="48">
        <v>0.72648606322514864</v>
      </c>
      <c r="K272">
        <v>1.68E-6</v>
      </c>
    </row>
    <row r="273" spans="1:11" ht="14.25" customHeight="1" x14ac:dyDescent="0.2">
      <c r="A273" s="102" t="s">
        <v>280</v>
      </c>
      <c r="B273" s="87"/>
      <c r="C273" s="3">
        <v>99.999499999999998</v>
      </c>
      <c r="D273" s="65">
        <v>90</v>
      </c>
      <c r="E273" s="60">
        <f t="shared" si="24"/>
        <v>99.99094461486186</v>
      </c>
      <c r="F273" s="60">
        <f t="shared" si="25"/>
        <v>100.00905538513814</v>
      </c>
      <c r="G273" s="65">
        <f t="shared" si="26"/>
        <v>-5.0000000000238742</v>
      </c>
      <c r="H273" s="40">
        <v>10</v>
      </c>
      <c r="I273" s="65">
        <f t="shared" si="27"/>
        <v>-5.5215763037686916</v>
      </c>
      <c r="J273" s="51">
        <v>0.50000250002909841</v>
      </c>
      <c r="K273">
        <v>4.9999999999999998E-7</v>
      </c>
    </row>
    <row r="274" spans="1:11" ht="14.25" customHeight="1" x14ac:dyDescent="0.2">
      <c r="A274" s="92" t="s">
        <v>281</v>
      </c>
      <c r="B274" s="87"/>
      <c r="C274" s="8">
        <v>99.999499999999998</v>
      </c>
      <c r="D274" s="64">
        <v>90</v>
      </c>
      <c r="E274" s="61">
        <f t="shared" si="24"/>
        <v>99.99094461486186</v>
      </c>
      <c r="F274" s="61">
        <f t="shared" si="25"/>
        <v>100.00905538513814</v>
      </c>
      <c r="G274" s="64">
        <f t="shared" si="26"/>
        <v>-5.0000000000238742</v>
      </c>
      <c r="H274" s="43">
        <v>10</v>
      </c>
      <c r="I274" s="64">
        <f t="shared" si="27"/>
        <v>-5.5215763037686916</v>
      </c>
      <c r="J274" s="48">
        <v>0.60092821723836642</v>
      </c>
      <c r="K274">
        <v>4.8999999999999997E-7</v>
      </c>
    </row>
    <row r="275" spans="1:11" ht="14.25" customHeight="1" x14ac:dyDescent="0.2">
      <c r="A275" s="102" t="s">
        <v>282</v>
      </c>
      <c r="B275" s="87"/>
      <c r="C275" s="3">
        <v>99.999499999999998</v>
      </c>
      <c r="D275" s="65">
        <v>260</v>
      </c>
      <c r="E275" s="60">
        <f t="shared" si="24"/>
        <v>99.973980776337484</v>
      </c>
      <c r="F275" s="60">
        <f t="shared" si="25"/>
        <v>100.02601922366252</v>
      </c>
      <c r="G275" s="65">
        <f t="shared" si="26"/>
        <v>-5.0000000000238742</v>
      </c>
      <c r="H275" s="40">
        <v>10</v>
      </c>
      <c r="I275" s="65">
        <f t="shared" si="27"/>
        <v>-1.9216561050693954</v>
      </c>
      <c r="J275" s="51">
        <v>0.66667000003879795</v>
      </c>
      <c r="K275">
        <v>7.5000000000000002E-7</v>
      </c>
    </row>
    <row r="276" spans="1:11" ht="14.25" customHeight="1" x14ac:dyDescent="0.2">
      <c r="A276" s="92" t="s">
        <v>283</v>
      </c>
      <c r="B276" s="87"/>
      <c r="C276" s="8">
        <v>99.999399999999994</v>
      </c>
      <c r="D276" s="64">
        <v>260</v>
      </c>
      <c r="E276" s="61">
        <f t="shared" si="24"/>
        <v>99.973923190379196</v>
      </c>
      <c r="F276" s="61">
        <f t="shared" si="25"/>
        <v>100.0260768096208</v>
      </c>
      <c r="G276" s="64">
        <f t="shared" si="26"/>
        <v>-6.0000000000570708</v>
      </c>
      <c r="H276" s="43">
        <v>20</v>
      </c>
      <c r="I276" s="64">
        <f t="shared" si="27"/>
        <v>-2.3008949665639973</v>
      </c>
      <c r="J276" s="48">
        <v>1.2360404974219159</v>
      </c>
      <c r="K276">
        <v>5.9999999999999997E-7</v>
      </c>
    </row>
    <row r="277" spans="1:11" ht="14.25" customHeight="1" x14ac:dyDescent="0.2">
      <c r="A277" s="102" t="s">
        <v>284</v>
      </c>
      <c r="B277" s="87"/>
      <c r="C277" s="3">
        <v>99.999499999999998</v>
      </c>
      <c r="D277" s="65">
        <v>650</v>
      </c>
      <c r="E277" s="60">
        <f t="shared" si="24"/>
        <v>99.934930806060009</v>
      </c>
      <c r="F277" s="60">
        <f t="shared" si="25"/>
        <v>100.06506919393999</v>
      </c>
      <c r="G277" s="65">
        <f t="shared" si="26"/>
        <v>-5.0000000000238742</v>
      </c>
      <c r="H277" s="40">
        <v>30</v>
      </c>
      <c r="I277" s="65">
        <f t="shared" si="27"/>
        <v>-0.76841277681035025</v>
      </c>
      <c r="J277" s="51">
        <v>1.691490384954601</v>
      </c>
      <c r="K277">
        <v>5.7999999999999995E-7</v>
      </c>
    </row>
    <row r="278" spans="1:11" ht="14.25" customHeight="1" x14ac:dyDescent="0.2">
      <c r="A278" s="92" t="s">
        <v>285</v>
      </c>
      <c r="B278" s="87"/>
      <c r="C278" s="8">
        <v>99.999499999999998</v>
      </c>
      <c r="D278" s="64">
        <v>2600</v>
      </c>
      <c r="E278" s="61">
        <f t="shared" si="24"/>
        <v>99.739951927521076</v>
      </c>
      <c r="F278" s="61">
        <f t="shared" si="25"/>
        <v>100.26004807247892</v>
      </c>
      <c r="G278" s="64">
        <f t="shared" si="26"/>
        <v>-5.0000000000238742</v>
      </c>
      <c r="H278" s="43">
        <v>50</v>
      </c>
      <c r="I278" s="64">
        <f t="shared" si="27"/>
        <v>-0.19227214231435014</v>
      </c>
      <c r="J278" s="48">
        <v>3.8079055924541518</v>
      </c>
      <c r="K278">
        <v>1.7E-6</v>
      </c>
    </row>
    <row r="279" spans="1:11" ht="14.25" customHeight="1" x14ac:dyDescent="0.2">
      <c r="A279" s="102" t="s">
        <v>286</v>
      </c>
      <c r="B279" s="87"/>
      <c r="C279" s="3">
        <v>999.99300000000005</v>
      </c>
      <c r="D279" s="65">
        <v>84</v>
      </c>
      <c r="E279" s="60">
        <f>MID(A279,1,4)-MID(A279,1,4)*SQRT(D279^2+H279^2)/1000000</f>
        <v>999.91467122408005</v>
      </c>
      <c r="F279" s="60">
        <f>MID(A279,1,4)+MID(A279,1,4)*SQRT(D279^2+H279^2)/1000000</f>
        <v>1000.0853287759199</v>
      </c>
      <c r="G279" s="65">
        <f>(C279-MID(A279,1,4))*1000000/MID(A279,1,4)</f>
        <v>-6.9999999999481588</v>
      </c>
      <c r="H279" s="40">
        <v>15</v>
      </c>
      <c r="I279" s="65">
        <f t="shared" si="27"/>
        <v>-8.2035631291765956</v>
      </c>
      <c r="J279" s="51">
        <v>1.5811498981410259</v>
      </c>
      <c r="K279">
        <v>2.0600000000000002E-6</v>
      </c>
    </row>
    <row r="280" spans="1:11" ht="14.25" customHeight="1" x14ac:dyDescent="0.2">
      <c r="A280" s="92" t="s">
        <v>287</v>
      </c>
      <c r="B280" s="87"/>
      <c r="C280" s="8">
        <v>999.99</v>
      </c>
      <c r="D280" s="64">
        <v>84</v>
      </c>
      <c r="E280" s="61">
        <f>MID(A280,1,4)-MID(A280,1,4)*SQRT(D280^2+H280^2)/1000000</f>
        <v>999.91467122408005</v>
      </c>
      <c r="F280" s="61">
        <f>MID(A280,1,4)+MID(A280,1,4)*SQRT(D280^2+H280^2)/1000000</f>
        <v>1000.0853287759199</v>
      </c>
      <c r="G280" s="64">
        <f>(C280-MID(A280,1,4))*1000000/MID(A280,1,4)</f>
        <v>-9.9999999999909051</v>
      </c>
      <c r="H280" s="43">
        <v>15</v>
      </c>
      <c r="I280" s="64">
        <f t="shared" si="27"/>
        <v>-11.719375898899841</v>
      </c>
      <c r="J280" s="48">
        <v>2.223632913696274</v>
      </c>
      <c r="K280">
        <v>2.3999999999999999E-6</v>
      </c>
    </row>
    <row r="281" spans="1:11" ht="14.25" customHeight="1" x14ac:dyDescent="0.2">
      <c r="A281" s="102" t="s">
        <v>288</v>
      </c>
      <c r="B281" s="87"/>
      <c r="C281" s="3">
        <v>700.005</v>
      </c>
      <c r="D281" s="65">
        <v>85.713999999999999</v>
      </c>
      <c r="E281" s="60">
        <f>MID(A281,1,4)-MID(A281,1,4)*SQRT(D281^2+H281^2)/1000000</f>
        <v>699.93053795280844</v>
      </c>
      <c r="F281" s="60">
        <f>MID(A281,1,4)+MID(A281,1,4)*SQRT(D281^2+H281^2)/1000000</f>
        <v>700.06946204719156</v>
      </c>
      <c r="G281" s="65">
        <f>(C281-MID(A281,1,3))*1000000/MID(A281,1,3)</f>
        <v>7.1428571428506462</v>
      </c>
      <c r="H281" s="36">
        <v>50</v>
      </c>
      <c r="I281" s="65">
        <f t="shared" si="27"/>
        <v>7.1981754096707338</v>
      </c>
      <c r="J281" s="51">
        <v>1.5058357488368419</v>
      </c>
      <c r="K281">
        <v>1.6199999999999999E-6</v>
      </c>
    </row>
    <row r="282" spans="1:11" ht="14.25" customHeight="1" x14ac:dyDescent="0.15"/>
    <row r="283" spans="1:11" ht="32.1" customHeight="1" x14ac:dyDescent="0.15"/>
    <row r="284" spans="1:11" ht="32.1" customHeight="1" x14ac:dyDescent="0.15"/>
    <row r="285" spans="1:11" ht="25.5" customHeight="1" thickBot="1" x14ac:dyDescent="0.4">
      <c r="A285" s="37"/>
      <c r="B285" s="37"/>
      <c r="C285" s="37"/>
      <c r="D285" s="37"/>
      <c r="E285" s="39" t="s">
        <v>289</v>
      </c>
      <c r="F285" s="5"/>
      <c r="G285" s="37"/>
      <c r="H285" s="37"/>
      <c r="I285" s="37"/>
      <c r="J285" s="37"/>
    </row>
    <row r="286" spans="1:11" ht="25.5" customHeight="1" x14ac:dyDescent="0.2">
      <c r="A286" s="14" t="s">
        <v>290</v>
      </c>
      <c r="B286" s="14" t="s">
        <v>91</v>
      </c>
      <c r="C286" s="14" t="s">
        <v>291</v>
      </c>
      <c r="D286" s="18" t="s">
        <v>161</v>
      </c>
      <c r="E286" s="14" t="s">
        <v>292</v>
      </c>
      <c r="F286" s="14" t="s">
        <v>293</v>
      </c>
      <c r="G286" s="14" t="s">
        <v>294</v>
      </c>
      <c r="H286" s="14" t="s">
        <v>97</v>
      </c>
      <c r="I286" s="15" t="s">
        <v>98</v>
      </c>
      <c r="J286" s="14" t="s">
        <v>124</v>
      </c>
    </row>
    <row r="287" spans="1:11" ht="14.25" customHeight="1" x14ac:dyDescent="0.2">
      <c r="A287" s="34" t="s">
        <v>295</v>
      </c>
      <c r="B287" s="76">
        <v>9.9999999999999995E-7</v>
      </c>
      <c r="C287" s="77">
        <v>1.0006499999999999E-6</v>
      </c>
      <c r="D287" s="78">
        <v>10043.47174336681</v>
      </c>
      <c r="E287" s="77"/>
      <c r="F287" s="77"/>
      <c r="G287" s="78">
        <f t="shared" ref="G287:G313" si="28">(C287-B287)*1000000/B287</f>
        <v>649.99999999994293</v>
      </c>
      <c r="H287" s="78"/>
      <c r="I287" s="79"/>
      <c r="J287" s="79">
        <v>57.697523528673287</v>
      </c>
      <c r="K287">
        <v>1.668E-5</v>
      </c>
    </row>
    <row r="288" spans="1:11" ht="14.25" customHeight="1" x14ac:dyDescent="0.2">
      <c r="A288" s="40" t="s">
        <v>296</v>
      </c>
      <c r="B288" s="80">
        <v>1.0000000000000001E-5</v>
      </c>
      <c r="C288" s="81">
        <v>1.00006E-5</v>
      </c>
      <c r="D288" s="65">
        <v>1049.937003779773</v>
      </c>
      <c r="E288" s="81"/>
      <c r="F288" s="81"/>
      <c r="G288" s="65">
        <f t="shared" si="28"/>
        <v>59.999999999962149</v>
      </c>
      <c r="H288" s="65"/>
      <c r="I288" s="51"/>
      <c r="J288" s="51">
        <v>4.9997000180098832</v>
      </c>
      <c r="K288">
        <v>2.65E-6</v>
      </c>
    </row>
    <row r="289" spans="1:11" ht="14.25" customHeight="1" x14ac:dyDescent="0.2">
      <c r="A289" s="34" t="s">
        <v>297</v>
      </c>
      <c r="B289" s="76">
        <v>5.0000000000000002E-5</v>
      </c>
      <c r="C289" s="77">
        <v>5.000025E-5</v>
      </c>
      <c r="D289" s="34">
        <v>250</v>
      </c>
      <c r="E289" s="77"/>
      <c r="F289" s="77"/>
      <c r="G289" s="78">
        <f t="shared" si="28"/>
        <v>4.999999999943201</v>
      </c>
      <c r="H289" s="78"/>
      <c r="I289" s="79"/>
      <c r="J289" s="79">
        <v>1.9148446412936679</v>
      </c>
      <c r="K289">
        <v>4.0999999999999999E-7</v>
      </c>
    </row>
    <row r="290" spans="1:11" ht="14.25" customHeight="1" x14ac:dyDescent="0.2">
      <c r="A290" s="40" t="s">
        <v>298</v>
      </c>
      <c r="B290" s="80">
        <v>1E-4</v>
      </c>
      <c r="C290" s="81">
        <v>9.9999950000000001E-5</v>
      </c>
      <c r="D290" s="65">
        <v>150</v>
      </c>
      <c r="E290" s="81">
        <f>B290-SQRT(H290^2+D290^2)*B290/1000000</f>
        <v>9.9984983675549595E-5</v>
      </c>
      <c r="F290" s="81">
        <f>B290+SQRT(H290^2+D290^2)*B290/1000000</f>
        <v>1.0001501632445041E-4</v>
      </c>
      <c r="G290" s="65">
        <f t="shared" si="28"/>
        <v>-0.50000000003497769</v>
      </c>
      <c r="H290" s="65">
        <v>7</v>
      </c>
      <c r="I290" s="51">
        <f>G290*100/SQRT(D290^2+H290^2)</f>
        <v>-0.33297096215932187</v>
      </c>
      <c r="J290" s="51">
        <v>0.57735055790529344</v>
      </c>
      <c r="K290">
        <v>2.3999999999999998E-7</v>
      </c>
    </row>
    <row r="291" spans="1:11" ht="14.25" customHeight="1" x14ac:dyDescent="0.2">
      <c r="A291" s="43" t="s">
        <v>299</v>
      </c>
      <c r="B291" s="82">
        <v>-1E-4</v>
      </c>
      <c r="C291" s="83">
        <v>-9.9999499999999997E-5</v>
      </c>
      <c r="D291" s="43">
        <v>150</v>
      </c>
      <c r="E291" s="83">
        <f>B291-SQRT(H291^2+D291^2)*B291/1000000</f>
        <v>-9.9984983675549595E-5</v>
      </c>
      <c r="F291" s="83">
        <f>B291+SQRT(H291^2+D291^2)*B291/1000000</f>
        <v>-1.0001501632445041E-4</v>
      </c>
      <c r="G291" s="64">
        <f t="shared" si="28"/>
        <v>-5.0000000000787264</v>
      </c>
      <c r="H291" s="64">
        <v>7</v>
      </c>
      <c r="I291" s="51">
        <f>G291*100/SQRT(D291^2+H291^2)</f>
        <v>-3.3297096214127149</v>
      </c>
      <c r="J291" s="48">
        <v>-0.50000249997971491</v>
      </c>
      <c r="K291">
        <v>2.4999999999999999E-7</v>
      </c>
    </row>
    <row r="292" spans="1:11" ht="14.25" customHeight="1" x14ac:dyDescent="0.2">
      <c r="A292" s="40" t="s">
        <v>300</v>
      </c>
      <c r="B292" s="80">
        <v>-5.0000000000000002E-5</v>
      </c>
      <c r="C292" s="81">
        <v>-4.9999300000000001E-5</v>
      </c>
      <c r="D292" s="40">
        <v>250</v>
      </c>
      <c r="E292" s="81"/>
      <c r="F292" s="81"/>
      <c r="G292" s="65">
        <f t="shared" si="28"/>
        <v>-14.000000000030697</v>
      </c>
      <c r="H292" s="65"/>
      <c r="I292" s="48"/>
      <c r="J292" s="51">
        <v>-2.0000280003963908</v>
      </c>
      <c r="K292">
        <v>4.8999999999999997E-7</v>
      </c>
    </row>
    <row r="293" spans="1:11" ht="14.25" customHeight="1" x14ac:dyDescent="0.2">
      <c r="A293" s="6" t="s">
        <v>301</v>
      </c>
      <c r="B293" s="82">
        <v>-1.0000000000000001E-5</v>
      </c>
      <c r="C293" s="83">
        <v>-9.9992999999999993E-6</v>
      </c>
      <c r="D293" s="78">
        <v>-1050.0735051453601</v>
      </c>
      <c r="E293" s="83"/>
      <c r="F293" s="83"/>
      <c r="G293" s="64">
        <f t="shared" si="28"/>
        <v>-70.000000000153477</v>
      </c>
      <c r="H293" s="64"/>
      <c r="I293" s="48"/>
      <c r="J293" s="48">
        <v>-5.0003500244279708</v>
      </c>
      <c r="K293">
        <v>2.0899999999999999E-6</v>
      </c>
    </row>
    <row r="294" spans="1:11" ht="14.25" customHeight="1" x14ac:dyDescent="0.2">
      <c r="A294" s="40" t="s">
        <v>302</v>
      </c>
      <c r="B294" s="80">
        <v>1E-4</v>
      </c>
      <c r="C294" s="81">
        <v>9.9998E-5</v>
      </c>
      <c r="D294" s="65">
        <v>150</v>
      </c>
      <c r="E294" s="81"/>
      <c r="F294" s="81"/>
      <c r="G294" s="65">
        <f t="shared" si="28"/>
        <v>-20.000000000043855</v>
      </c>
      <c r="H294" s="65"/>
      <c r="I294" s="48"/>
      <c r="J294" s="51">
        <v>0</v>
      </c>
      <c r="K294">
        <v>1.6500000000000001E-6</v>
      </c>
    </row>
    <row r="295" spans="1:11" ht="14.25" customHeight="1" x14ac:dyDescent="0.2">
      <c r="A295" s="34" t="s">
        <v>303</v>
      </c>
      <c r="B295" s="76">
        <v>5.0000000000000001E-4</v>
      </c>
      <c r="C295" s="77">
        <v>5.0000200000000004E-4</v>
      </c>
      <c r="D295" s="34">
        <v>70</v>
      </c>
      <c r="E295" s="77"/>
      <c r="F295" s="77"/>
      <c r="G295" s="78">
        <f t="shared" si="28"/>
        <v>4.0000000000629807</v>
      </c>
      <c r="H295" s="78"/>
      <c r="I295" s="79"/>
      <c r="J295" s="79">
        <v>0</v>
      </c>
      <c r="K295">
        <v>3.3000000000000002E-7</v>
      </c>
    </row>
    <row r="296" spans="1:11" ht="14.25" customHeight="1" x14ac:dyDescent="0.2">
      <c r="A296" s="40" t="s">
        <v>304</v>
      </c>
      <c r="B296" s="80">
        <v>1E-3</v>
      </c>
      <c r="C296" s="81">
        <v>1.0000009999999999E-3</v>
      </c>
      <c r="D296" s="40">
        <v>60</v>
      </c>
      <c r="E296" s="81">
        <f>B296-SQRT(H296^2+D296^2)*B296/1000000</f>
        <v>9.9993959304675779E-4</v>
      </c>
      <c r="F296" s="81">
        <f>B296+SQRT(H296^2+D296^2)*B296/1000000</f>
        <v>1.0000604069532423E-3</v>
      </c>
      <c r="G296" s="65">
        <f t="shared" si="28"/>
        <v>0.99999999990732502</v>
      </c>
      <c r="H296" s="65">
        <v>7</v>
      </c>
      <c r="I296" s="51">
        <f>G296*100/SQRT(D296^2+H296^2)</f>
        <v>1.6554385649919872</v>
      </c>
      <c r="J296" s="51">
        <v>0.4999994999541626</v>
      </c>
      <c r="K296">
        <v>1.6999999999999999E-7</v>
      </c>
    </row>
    <row r="297" spans="1:11" ht="14.25" customHeight="1" x14ac:dyDescent="0.2">
      <c r="A297" s="34" t="s">
        <v>305</v>
      </c>
      <c r="B297" s="76">
        <v>-1E-3</v>
      </c>
      <c r="C297" s="77">
        <v>-9.9999300000000002E-4</v>
      </c>
      <c r="D297" s="34">
        <v>60</v>
      </c>
      <c r="E297" s="83">
        <f>B297-SQRT(H297^2+D297^2)*B297/1000000</f>
        <v>-9.9993959304675779E-4</v>
      </c>
      <c r="F297" s="83">
        <f>B297+SQRT(H297^2+D297^2)*B297/1000000</f>
        <v>-1.0000604069532423E-3</v>
      </c>
      <c r="G297" s="78">
        <f t="shared" si="28"/>
        <v>-7.0000000000017959</v>
      </c>
      <c r="H297" s="78">
        <v>7</v>
      </c>
      <c r="I297" s="51">
        <f>G297*100/SQRT(D297^2+H297^2)</f>
        <v>-11.588069956020808</v>
      </c>
      <c r="J297" s="79">
        <v>-0.5000034999781624</v>
      </c>
      <c r="K297">
        <v>1.4999999999999999E-7</v>
      </c>
    </row>
    <row r="298" spans="1:11" ht="14.25" customHeight="1" x14ac:dyDescent="0.2">
      <c r="A298" s="40" t="s">
        <v>306</v>
      </c>
      <c r="B298" s="80">
        <v>-5.0000000000000001E-4</v>
      </c>
      <c r="C298" s="81">
        <v>-4.9999400000000002E-4</v>
      </c>
      <c r="D298" s="40">
        <v>70</v>
      </c>
      <c r="E298" s="81"/>
      <c r="F298" s="81"/>
      <c r="G298" s="65">
        <f t="shared" si="28"/>
        <v>-11.999999999972102</v>
      </c>
      <c r="H298" s="65"/>
      <c r="I298" s="51"/>
      <c r="J298" s="51">
        <v>-1.000012000159747</v>
      </c>
      <c r="K298">
        <v>2.8999999999999998E-7</v>
      </c>
    </row>
    <row r="299" spans="1:11" ht="14.25" customHeight="1" x14ac:dyDescent="0.2">
      <c r="A299" s="43" t="s">
        <v>304</v>
      </c>
      <c r="B299" s="82">
        <v>1E-3</v>
      </c>
      <c r="C299" s="83">
        <v>1.000005E-3</v>
      </c>
      <c r="D299" s="43">
        <v>60</v>
      </c>
      <c r="E299" s="83"/>
      <c r="F299" s="83"/>
      <c r="G299" s="64">
        <f t="shared" si="28"/>
        <v>4.9999999999703055</v>
      </c>
      <c r="H299" s="64"/>
      <c r="I299" s="48"/>
      <c r="J299" s="48">
        <v>5.7734738244928483</v>
      </c>
      <c r="K299">
        <v>1.72E-6</v>
      </c>
    </row>
    <row r="300" spans="1:11" ht="14.25" customHeight="1" x14ac:dyDescent="0.2">
      <c r="A300" s="43" t="s">
        <v>307</v>
      </c>
      <c r="B300" s="82">
        <v>5.0000000000000001E-3</v>
      </c>
      <c r="C300" s="83">
        <v>5.0000299999999999E-3</v>
      </c>
      <c r="D300" s="43">
        <v>70</v>
      </c>
      <c r="E300" s="83"/>
      <c r="F300" s="83"/>
      <c r="G300" s="64">
        <f t="shared" si="28"/>
        <v>5.9999999999643672</v>
      </c>
      <c r="H300" s="64"/>
      <c r="I300" s="48"/>
      <c r="J300" s="48">
        <v>0.999994000030061</v>
      </c>
      <c r="K300">
        <v>4.3000000000000001E-7</v>
      </c>
    </row>
    <row r="301" spans="1:11" ht="14.25" customHeight="1" x14ac:dyDescent="0.2">
      <c r="A301" s="40" t="s">
        <v>308</v>
      </c>
      <c r="B301" s="80">
        <v>0.01</v>
      </c>
      <c r="C301" s="81">
        <v>1.000003E-2</v>
      </c>
      <c r="D301" s="40">
        <v>60</v>
      </c>
      <c r="E301" s="81">
        <f>B301-SQRT(H301^2+D301^2)*B301/1000000</f>
        <v>9.9993959304675792E-3</v>
      </c>
      <c r="F301" s="81">
        <f>B301+SQRT(H301^2+D301^2)*B301/1000000</f>
        <v>1.0000604069532421E-2</v>
      </c>
      <c r="G301" s="65">
        <f t="shared" si="28"/>
        <v>2.9999999999821836</v>
      </c>
      <c r="H301" s="65">
        <v>7</v>
      </c>
      <c r="I301" s="51">
        <f>G301*100/SQRT(D301^2+H301^2)</f>
        <v>4.9663156954067205</v>
      </c>
      <c r="J301" s="51">
        <v>0</v>
      </c>
      <c r="K301">
        <v>2.1E-7</v>
      </c>
    </row>
    <row r="302" spans="1:11" ht="14.25" customHeight="1" x14ac:dyDescent="0.2">
      <c r="A302" s="43" t="s">
        <v>309</v>
      </c>
      <c r="B302" s="82">
        <v>-0.01</v>
      </c>
      <c r="C302" s="83">
        <v>-9.9999600000000004E-3</v>
      </c>
      <c r="D302" s="43">
        <v>60</v>
      </c>
      <c r="E302" s="83">
        <f>B302-SQRT(H302^2+D302^2)*B302/1000000</f>
        <v>-9.9993959304675792E-3</v>
      </c>
      <c r="F302" s="83">
        <f>B302+SQRT(H302^2+D302^2)*B302/1000000</f>
        <v>-1.0000604069532421E-2</v>
      </c>
      <c r="G302" s="64">
        <f t="shared" si="28"/>
        <v>-3.9999999999762448</v>
      </c>
      <c r="H302" s="64">
        <v>7</v>
      </c>
      <c r="I302" s="51">
        <f>G302*100/SQRT(D302^2+H302^2)</f>
        <v>-6.6217542605422937</v>
      </c>
      <c r="J302" s="48">
        <v>-0.5000020000050307</v>
      </c>
      <c r="K302">
        <v>1.1000000000000001E-7</v>
      </c>
    </row>
    <row r="303" spans="1:11" ht="14.25" customHeight="1" x14ac:dyDescent="0.2">
      <c r="A303" s="40" t="s">
        <v>310</v>
      </c>
      <c r="B303" s="80">
        <v>-5.0000000000000001E-3</v>
      </c>
      <c r="C303" s="81">
        <v>-4.9999600000000003E-3</v>
      </c>
      <c r="D303" s="40">
        <v>70</v>
      </c>
      <c r="E303" s="81"/>
      <c r="F303" s="81"/>
      <c r="G303" s="65">
        <f t="shared" si="28"/>
        <v>-7.9999999999524896</v>
      </c>
      <c r="H303" s="65"/>
      <c r="I303" s="48"/>
      <c r="J303" s="51">
        <v>-1.000008000058062</v>
      </c>
      <c r="K303">
        <v>2.8999999999999998E-7</v>
      </c>
    </row>
    <row r="304" spans="1:11" ht="14.25" customHeight="1" x14ac:dyDescent="0.2">
      <c r="A304" s="43" t="s">
        <v>308</v>
      </c>
      <c r="B304" s="82">
        <v>0.01</v>
      </c>
      <c r="C304" s="83">
        <v>1.00003E-2</v>
      </c>
      <c r="D304" s="43">
        <v>60</v>
      </c>
      <c r="E304" s="83"/>
      <c r="F304" s="83"/>
      <c r="G304" s="64">
        <f t="shared" si="28"/>
        <v>29.999999999995307</v>
      </c>
      <c r="H304" s="64"/>
      <c r="I304" s="48"/>
      <c r="J304" s="48">
        <v>4.9998500044701721</v>
      </c>
      <c r="K304">
        <v>1.5600000000000001E-6</v>
      </c>
    </row>
    <row r="305" spans="1:11" ht="14.25" customHeight="1" x14ac:dyDescent="0.2">
      <c r="A305" s="40" t="s">
        <v>311</v>
      </c>
      <c r="B305" s="80">
        <v>0.05</v>
      </c>
      <c r="C305" s="81">
        <v>5.0000999999999997E-2</v>
      </c>
      <c r="D305" s="40">
        <v>80</v>
      </c>
      <c r="E305" s="81"/>
      <c r="F305" s="81"/>
      <c r="G305" s="65">
        <f t="shared" si="28"/>
        <v>19.999999999881222</v>
      </c>
      <c r="H305" s="65"/>
      <c r="I305" s="51">
        <f>G305*100/SQRT(D305^2+H305^2)</f>
        <v>24.999999999851529</v>
      </c>
      <c r="J305" s="51">
        <v>0.99998000035935963</v>
      </c>
      <c r="K305">
        <v>2.6E-7</v>
      </c>
    </row>
    <row r="306" spans="1:11" ht="14.25" customHeight="1" x14ac:dyDescent="0.2">
      <c r="A306" s="43" t="s">
        <v>312</v>
      </c>
      <c r="B306" s="82">
        <v>0.1</v>
      </c>
      <c r="C306" s="83">
        <v>0.10000149999999999</v>
      </c>
      <c r="D306" s="43">
        <v>70</v>
      </c>
      <c r="E306" s="83">
        <f>B306-SQRT(H306^2+D306^2)*B306/1000000</f>
        <v>9.9992965087065219E-2</v>
      </c>
      <c r="F306" s="83">
        <f>B306+SQRT(H306^2+D306^2)*B306/1000000</f>
        <v>0.10000703491293479</v>
      </c>
      <c r="G306" s="64">
        <f t="shared" si="28"/>
        <v>14.999999999876223</v>
      </c>
      <c r="H306" s="64">
        <v>7</v>
      </c>
      <c r="I306" s="51">
        <f>G306*100/SQRT(D306^2+H306^2)</f>
        <v>21.322225504323821</v>
      </c>
      <c r="J306" s="48">
        <v>0.49999250005748808</v>
      </c>
      <c r="K306">
        <v>1.8E-7</v>
      </c>
    </row>
    <row r="307" spans="1:11" ht="14.25" customHeight="1" x14ac:dyDescent="0.2">
      <c r="A307" s="40" t="s">
        <v>313</v>
      </c>
      <c r="B307" s="80">
        <v>-0.1</v>
      </c>
      <c r="C307" s="81">
        <v>-0.10000065</v>
      </c>
      <c r="D307" s="40">
        <v>70</v>
      </c>
      <c r="E307" s="81">
        <f>B307-SQRT(H307^2+D307^2)*B307/1000000</f>
        <v>-9.9992965087065219E-2</v>
      </c>
      <c r="F307" s="81">
        <f>B307+SQRT(H307^2+D307^2)*B307/1000000</f>
        <v>-0.10000703491293479</v>
      </c>
      <c r="G307" s="65">
        <f t="shared" si="28"/>
        <v>6.4999999999093561</v>
      </c>
      <c r="H307" s="65">
        <v>7</v>
      </c>
      <c r="I307" s="51">
        <f>G307*100/SQRT(D307^2+H307^2)</f>
        <v>9.2396310518210516</v>
      </c>
      <c r="J307" s="51">
        <v>-0.57734651645387092</v>
      </c>
      <c r="K307">
        <v>1.3E-7</v>
      </c>
    </row>
    <row r="308" spans="1:11" ht="14.25" customHeight="1" x14ac:dyDescent="0.2">
      <c r="A308" s="43" t="s">
        <v>314</v>
      </c>
      <c r="B308" s="82">
        <v>-0.05</v>
      </c>
      <c r="C308" s="83">
        <v>-5.0000099999999999E-2</v>
      </c>
      <c r="D308" s="43">
        <v>80</v>
      </c>
      <c r="E308" s="83"/>
      <c r="F308" s="83"/>
      <c r="G308" s="64">
        <f t="shared" si="28"/>
        <v>1.9999999999187335</v>
      </c>
      <c r="H308" s="64"/>
      <c r="I308" s="48"/>
      <c r="J308" s="48">
        <v>-0.9999979999633668</v>
      </c>
      <c r="K308">
        <v>2.8999999999999998E-7</v>
      </c>
    </row>
    <row r="309" spans="1:11" ht="14.25" customHeight="1" x14ac:dyDescent="0.2">
      <c r="A309" s="40" t="s">
        <v>315</v>
      </c>
      <c r="B309" s="80">
        <v>0.1</v>
      </c>
      <c r="C309" s="81">
        <v>0.1000035</v>
      </c>
      <c r="D309" s="40">
        <v>70</v>
      </c>
      <c r="E309" s="81"/>
      <c r="F309" s="81"/>
      <c r="G309" s="65">
        <f t="shared" si="28"/>
        <v>34.999999999896225</v>
      </c>
      <c r="H309" s="65"/>
      <c r="I309" s="48"/>
      <c r="J309" s="51">
        <v>5.7733006263801094</v>
      </c>
      <c r="K309">
        <v>1.9599999999999999E-6</v>
      </c>
    </row>
    <row r="310" spans="1:11" ht="14.25" customHeight="1" x14ac:dyDescent="0.2">
      <c r="A310" s="43" t="s">
        <v>316</v>
      </c>
      <c r="B310" s="82">
        <v>0.5</v>
      </c>
      <c r="C310" s="83">
        <v>0.50002000000000002</v>
      </c>
      <c r="D310" s="43">
        <v>140</v>
      </c>
      <c r="E310" s="83"/>
      <c r="F310" s="83"/>
      <c r="G310" s="64">
        <f t="shared" si="28"/>
        <v>40.000000000040004</v>
      </c>
      <c r="H310" s="64"/>
      <c r="I310" s="48"/>
      <c r="J310" s="48">
        <v>0.99996000162869048</v>
      </c>
      <c r="K310">
        <v>2.8999999999999998E-7</v>
      </c>
    </row>
    <row r="311" spans="1:11" ht="14.25" customHeight="1" x14ac:dyDescent="0.2">
      <c r="A311" s="40" t="s">
        <v>317</v>
      </c>
      <c r="B311" s="80">
        <v>-0.5</v>
      </c>
      <c r="C311" s="81">
        <v>-0.50000199999999995</v>
      </c>
      <c r="D311" s="40">
        <v>140</v>
      </c>
      <c r="E311" s="81"/>
      <c r="F311" s="81"/>
      <c r="G311" s="65">
        <f t="shared" si="28"/>
        <v>3.9999999998929781</v>
      </c>
      <c r="H311" s="65"/>
      <c r="I311" s="48"/>
      <c r="J311" s="51">
        <v>-0.99999599993373378</v>
      </c>
      <c r="K311">
        <v>3.3999999999999997E-7</v>
      </c>
    </row>
    <row r="312" spans="1:11" ht="14.25" customHeight="1" x14ac:dyDescent="0.2">
      <c r="A312" s="43" t="s">
        <v>318</v>
      </c>
      <c r="B312" s="82">
        <v>-1</v>
      </c>
      <c r="C312" s="83">
        <v>-0.99997199999999997</v>
      </c>
      <c r="D312" s="43">
        <v>110</v>
      </c>
      <c r="E312" s="83">
        <f>B312-SQRT(H312^2+D312^2)*B312/1000000</f>
        <v>-0.99988819660112505</v>
      </c>
      <c r="F312" s="83">
        <f>B312+SQRT(H312^2+D312^2)*B312/1000000</f>
        <v>-1.000111803398875</v>
      </c>
      <c r="G312" s="64">
        <f t="shared" si="28"/>
        <v>-28.000000000028002</v>
      </c>
      <c r="H312" s="64">
        <v>20</v>
      </c>
      <c r="I312" s="51">
        <f>G312*100/SQRT(D312^2+H312^2)</f>
        <v>-25.043961348022691</v>
      </c>
      <c r="J312" s="48">
        <v>0</v>
      </c>
      <c r="K312">
        <v>1.9000000000000001E-7</v>
      </c>
    </row>
    <row r="313" spans="1:11" ht="14.25" customHeight="1" x14ac:dyDescent="0.2">
      <c r="A313" s="40" t="s">
        <v>319</v>
      </c>
      <c r="B313" s="80">
        <v>1</v>
      </c>
      <c r="C313" s="81">
        <v>0.99998549999999997</v>
      </c>
      <c r="D313" s="40">
        <v>110</v>
      </c>
      <c r="E313" s="81">
        <f>B313-SQRT(H313^2+D313^2)*B313/1000000</f>
        <v>0.99988819660112505</v>
      </c>
      <c r="F313" s="81">
        <f>B313+SQRT(H313^2+D313^2)*B313/1000000</f>
        <v>1.000111803398875</v>
      </c>
      <c r="G313" s="65">
        <f t="shared" si="28"/>
        <v>-14.500000000028379</v>
      </c>
      <c r="H313" s="65">
        <v>20</v>
      </c>
      <c r="I313" s="51">
        <f>G313*100/SQRT(D313^2+H313^2)</f>
        <v>-12.969194269524163</v>
      </c>
      <c r="J313" s="51">
        <v>0.577358640906521</v>
      </c>
      <c r="K313">
        <v>1.9000000000000001E-7</v>
      </c>
    </row>
    <row r="314" spans="1:11" ht="32.1" customHeight="1" x14ac:dyDescent="0.2">
      <c r="A314" s="43"/>
      <c r="B314" s="82"/>
      <c r="C314" s="83"/>
      <c r="D314" s="43"/>
      <c r="E314" s="83"/>
      <c r="F314" s="83"/>
      <c r="G314" s="64"/>
      <c r="H314" s="48"/>
      <c r="I314" s="48"/>
      <c r="J314" s="43"/>
    </row>
    <row r="315" spans="1:11" ht="25.5" customHeight="1" thickBot="1" x14ac:dyDescent="0.4">
      <c r="D315" s="38"/>
      <c r="E315" s="39" t="s">
        <v>320</v>
      </c>
      <c r="F315" s="38"/>
    </row>
    <row r="316" spans="1:11" ht="25.5" customHeight="1" x14ac:dyDescent="0.2">
      <c r="A316" s="20" t="s">
        <v>321</v>
      </c>
      <c r="B316" s="14" t="s">
        <v>91</v>
      </c>
      <c r="C316" s="14" t="s">
        <v>322</v>
      </c>
      <c r="D316" s="18" t="s">
        <v>161</v>
      </c>
      <c r="E316" s="14" t="s">
        <v>323</v>
      </c>
      <c r="F316" s="14" t="s">
        <v>324</v>
      </c>
      <c r="G316" s="20" t="s">
        <v>325</v>
      </c>
      <c r="H316" s="14" t="s">
        <v>97</v>
      </c>
      <c r="I316" s="20" t="s">
        <v>98</v>
      </c>
      <c r="J316" s="20" t="s">
        <v>124</v>
      </c>
    </row>
    <row r="317" spans="1:11" ht="14.25" customHeight="1" x14ac:dyDescent="0.2">
      <c r="A317" s="43" t="s">
        <v>326</v>
      </c>
      <c r="B317" s="82">
        <v>1.0000000000000001E-5</v>
      </c>
      <c r="C317" s="83">
        <v>1.0014650000000001E-5</v>
      </c>
      <c r="D317" s="64">
        <v>3694.5874294159048</v>
      </c>
      <c r="E317" s="83"/>
      <c r="F317" s="83"/>
      <c r="G317" s="64">
        <f>(C317-B317)*1000000/B317</f>
        <v>1464.9999999999934</v>
      </c>
      <c r="H317" s="64"/>
      <c r="I317" s="48"/>
      <c r="J317" s="48">
        <v>5.7650568834768157</v>
      </c>
      <c r="K317">
        <v>6.5100000000000004E-6</v>
      </c>
    </row>
    <row r="318" spans="1:11" ht="14.25" customHeight="1" x14ac:dyDescent="0.2">
      <c r="A318" s="40" t="s">
        <v>327</v>
      </c>
      <c r="B318" s="80">
        <v>1.0000000000000001E-5</v>
      </c>
      <c r="C318" s="81">
        <v>1.00151E-5</v>
      </c>
      <c r="D318" s="65">
        <v>2875.6577567872509</v>
      </c>
      <c r="E318" s="81"/>
      <c r="F318" s="81"/>
      <c r="G318" s="65">
        <f>(C318-B318)*1000000/B318</f>
        <v>1509.9999999999227</v>
      </c>
      <c r="H318" s="65"/>
      <c r="I318" s="48"/>
      <c r="J318" s="51">
        <v>4.992461383322147</v>
      </c>
      <c r="K318">
        <v>3.0299999999999998E-6</v>
      </c>
    </row>
    <row r="319" spans="1:11" ht="14.25" customHeight="1" x14ac:dyDescent="0.2">
      <c r="A319" s="43" t="s">
        <v>328</v>
      </c>
      <c r="B319" s="82">
        <v>1.0000000000000001E-5</v>
      </c>
      <c r="C319" s="83">
        <v>1.001515E-5</v>
      </c>
      <c r="D319" s="64">
        <v>2875.643400248623</v>
      </c>
      <c r="E319" s="83"/>
      <c r="F319" s="83"/>
      <c r="G319" s="64">
        <f>(C319-B319)*1000000/B319</f>
        <v>1514.9999999999336</v>
      </c>
      <c r="H319" s="64"/>
      <c r="I319" s="48"/>
      <c r="J319" s="48">
        <v>9.5597879987662431</v>
      </c>
      <c r="K319">
        <v>4.42E-6</v>
      </c>
    </row>
    <row r="320" spans="1:11" ht="14.25" customHeight="1" x14ac:dyDescent="0.2">
      <c r="A320" s="40" t="s">
        <v>329</v>
      </c>
      <c r="B320" s="80">
        <v>1.0000000000000001E-5</v>
      </c>
      <c r="C320" s="81">
        <v>1.001515E-5</v>
      </c>
      <c r="D320" s="65">
        <v>2136.7628043514069</v>
      </c>
      <c r="E320" s="81"/>
      <c r="F320" s="81"/>
      <c r="G320" s="65">
        <f>(C320-B320)*1000000/B320</f>
        <v>1514.9999999999336</v>
      </c>
      <c r="H320" s="65"/>
      <c r="I320" s="48"/>
      <c r="J320" s="51">
        <v>9.5597879987662431</v>
      </c>
      <c r="K320">
        <v>3.1499999999999999E-6</v>
      </c>
    </row>
    <row r="321" spans="1:11" ht="14.25" customHeight="1" x14ac:dyDescent="0.2">
      <c r="A321" s="43" t="s">
        <v>330</v>
      </c>
      <c r="B321" s="82">
        <v>1.0000000000000001E-5</v>
      </c>
      <c r="C321" s="83">
        <v>1.0015450000000001E-5</v>
      </c>
      <c r="D321" s="64">
        <v>2136.6988003534539</v>
      </c>
      <c r="E321" s="83"/>
      <c r="F321" s="83"/>
      <c r="G321" s="64">
        <f>(C321-B321)*1000000/B321</f>
        <v>1544.9999999999995</v>
      </c>
      <c r="H321" s="64"/>
      <c r="I321" s="48"/>
      <c r="J321" s="48">
        <v>9.5595016474505954</v>
      </c>
      <c r="K321">
        <v>5.5899999999999998E-6</v>
      </c>
    </row>
    <row r="322" spans="1:11" ht="14.25" customHeight="1" x14ac:dyDescent="0.2">
      <c r="A322" s="40" t="s">
        <v>331</v>
      </c>
      <c r="B322" s="80">
        <v>1.0000000000000001E-5</v>
      </c>
      <c r="C322" s="81">
        <v>1.001605E-5</v>
      </c>
      <c r="D322" s="65">
        <v>2136.570803859805</v>
      </c>
      <c r="E322" s="81"/>
      <c r="F322" s="81"/>
      <c r="G322" s="65">
        <v>-40.000000000087709</v>
      </c>
      <c r="H322" s="65"/>
      <c r="I322" s="48"/>
      <c r="J322" s="51">
        <v>9.5589289965449176</v>
      </c>
      <c r="K322">
        <v>5.5799999999999999E-6</v>
      </c>
    </row>
    <row r="323" spans="1:11" ht="14.25" customHeight="1" x14ac:dyDescent="0.2">
      <c r="A323" s="43" t="s">
        <v>332</v>
      </c>
      <c r="B323" s="82">
        <v>1.0000000000000001E-5</v>
      </c>
      <c r="C323" s="83">
        <v>1.0016200000000001E-5</v>
      </c>
      <c r="D323" s="64">
        <v>2136.5388071324451</v>
      </c>
      <c r="E323" s="83"/>
      <c r="F323" s="83"/>
      <c r="G323" s="64">
        <f>(C323-B323)*1000000/B323</f>
        <v>1619.9999999999945</v>
      </c>
      <c r="H323" s="64"/>
      <c r="I323" s="48"/>
      <c r="J323" s="48">
        <v>4.9919131007031208</v>
      </c>
      <c r="K323">
        <v>9.4499999999999993E-6</v>
      </c>
    </row>
    <row r="324" spans="1:11" ht="14.25" customHeight="1" x14ac:dyDescent="0.2">
      <c r="A324" s="40" t="s">
        <v>333</v>
      </c>
      <c r="B324" s="80">
        <v>1.0000000000000001E-5</v>
      </c>
      <c r="C324" s="81">
        <v>1.001495E-5</v>
      </c>
      <c r="D324" s="65">
        <v>5591.6404974563029</v>
      </c>
      <c r="E324" s="81"/>
      <c r="F324" s="81"/>
      <c r="G324" s="65">
        <f>(C324-B324)*1000000/B324</f>
        <v>1494.99999999989</v>
      </c>
      <c r="H324" s="65"/>
      <c r="I324" s="48"/>
      <c r="J324" s="51">
        <v>14.12102469184765</v>
      </c>
      <c r="K324">
        <v>1.466E-5</v>
      </c>
    </row>
    <row r="325" spans="1:11" ht="14.25" customHeight="1" x14ac:dyDescent="0.2">
      <c r="A325" s="43" t="s">
        <v>334</v>
      </c>
      <c r="B325" s="82">
        <v>1.0000000000000001E-5</v>
      </c>
      <c r="C325" s="83">
        <v>1.001105E-5</v>
      </c>
      <c r="D325" s="64">
        <v>11587.19614825618</v>
      </c>
      <c r="E325" s="83"/>
      <c r="F325" s="83"/>
      <c r="G325" s="64">
        <f>(C325-B325)*1000000/B325</f>
        <v>1104.9999999998818</v>
      </c>
      <c r="H325" s="64"/>
      <c r="I325" s="48"/>
      <c r="J325" s="48">
        <v>9.5637031855643251</v>
      </c>
      <c r="K325">
        <v>2.1299999999999999E-5</v>
      </c>
    </row>
    <row r="326" spans="1:11" ht="14.25" customHeight="1" x14ac:dyDescent="0.2">
      <c r="A326" s="40" t="s">
        <v>335</v>
      </c>
      <c r="B326" s="80">
        <v>1E-4</v>
      </c>
      <c r="C326" s="81">
        <v>9.9998450000000005E-5</v>
      </c>
      <c r="D326" s="65">
        <v>1000</v>
      </c>
      <c r="E326" s="81">
        <v>9.9939000000000007E-5</v>
      </c>
      <c r="F326" s="81">
        <v>1.00061E-4</v>
      </c>
      <c r="G326" s="65">
        <v>-40.000000000087709</v>
      </c>
      <c r="H326" s="65">
        <v>50</v>
      </c>
      <c r="I326" s="48">
        <f t="shared" ref="I326:I370" si="29">G326*100/SQRT(H326^2+D326^2)</f>
        <v>-3.9950093555201387</v>
      </c>
      <c r="J326" s="51">
        <v>4.9329593232103086</v>
      </c>
      <c r="K326">
        <v>3.1200000000000002E-6</v>
      </c>
    </row>
    <row r="327" spans="1:11" ht="14.25" customHeight="1" x14ac:dyDescent="0.2">
      <c r="A327" s="43" t="s">
        <v>336</v>
      </c>
      <c r="B327" s="82">
        <v>1E-4</v>
      </c>
      <c r="C327" s="83">
        <v>9.9999449999999993E-5</v>
      </c>
      <c r="D327" s="64">
        <v>630</v>
      </c>
      <c r="E327" s="83">
        <f>B327-B327*SQRT(D327^2+H327^2)/1000000</f>
        <v>9.9936801898762711E-5</v>
      </c>
      <c r="F327" s="83">
        <f>B327+B327*SQRT(D327^2+H327^2)/1000000</f>
        <v>1.000631981012373E-4</v>
      </c>
      <c r="G327" s="64">
        <f>(C327-B327)*1000000/B327</f>
        <v>-5.5000000001137037</v>
      </c>
      <c r="H327" s="64">
        <v>50</v>
      </c>
      <c r="I327" s="48">
        <f t="shared" si="29"/>
        <v>-0.87027931099733358</v>
      </c>
      <c r="J327" s="48">
        <v>2.500013750078848</v>
      </c>
      <c r="K327">
        <v>9.9999999999999995E-7</v>
      </c>
    </row>
    <row r="328" spans="1:11" ht="14.25" customHeight="1" x14ac:dyDescent="0.2">
      <c r="A328" s="40" t="s">
        <v>337</v>
      </c>
      <c r="B328" s="80">
        <v>1E-4</v>
      </c>
      <c r="C328" s="81">
        <v>9.999959999999999E-5</v>
      </c>
      <c r="D328" s="65">
        <v>630</v>
      </c>
      <c r="E328" s="81">
        <v>9.9939000000000007E-5</v>
      </c>
      <c r="F328" s="81">
        <v>1.00061E-4</v>
      </c>
      <c r="G328" s="65">
        <f>(C328-B328)*1000000/B328</f>
        <v>-4.0000000001442961</v>
      </c>
      <c r="H328" s="65">
        <v>50</v>
      </c>
      <c r="I328" s="48">
        <f t="shared" si="29"/>
        <v>-0.6329304080078082</v>
      </c>
      <c r="J328" s="51">
        <v>6.9462497797546989</v>
      </c>
      <c r="K328">
        <v>6.0999999999999998E-7</v>
      </c>
    </row>
    <row r="329" spans="1:11" ht="14.25" customHeight="1" x14ac:dyDescent="0.2">
      <c r="A329" s="43" t="s">
        <v>338</v>
      </c>
      <c r="B329" s="82">
        <v>1E-4</v>
      </c>
      <c r="C329" s="83">
        <v>9.9999250000000007E-5</v>
      </c>
      <c r="D329" s="64">
        <v>340</v>
      </c>
      <c r="E329" s="83">
        <f>B329-B329*SQRT(D329^2+H329^2)/1000000</f>
        <v>9.9965634319445124E-5</v>
      </c>
      <c r="F329" s="83">
        <f>B329+B329*SQRT(D329^2+H329^2)/1000000</f>
        <v>1.0003436568055489E-4</v>
      </c>
      <c r="G329" s="64">
        <f>(C329-B329)*1000000/B329</f>
        <v>-7.4999999999825633</v>
      </c>
      <c r="H329" s="64">
        <v>50</v>
      </c>
      <c r="I329" s="48">
        <f t="shared" si="29"/>
        <v>-2.182409857417396</v>
      </c>
      <c r="J329" s="48">
        <v>4.0825135235211398</v>
      </c>
      <c r="K329">
        <v>2.39E-6</v>
      </c>
    </row>
    <row r="330" spans="1:11" ht="14.25" customHeight="1" x14ac:dyDescent="0.2">
      <c r="A330" s="40" t="s">
        <v>339</v>
      </c>
      <c r="B330" s="80">
        <v>1E-4</v>
      </c>
      <c r="C330" s="81">
        <v>9.9999400000000003E-5</v>
      </c>
      <c r="D330" s="65">
        <v>340</v>
      </c>
      <c r="E330" s="81">
        <v>9.9939000000000007E-5</v>
      </c>
      <c r="F330" s="81">
        <v>1.00061E-4</v>
      </c>
      <c r="G330" s="65">
        <v>-40.000000000087709</v>
      </c>
      <c r="H330" s="65">
        <v>50</v>
      </c>
      <c r="I330" s="48">
        <f t="shared" si="29"/>
        <v>-11.63951923961203</v>
      </c>
      <c r="J330" s="51">
        <v>2.362921990632362</v>
      </c>
      <c r="K330">
        <v>1.7E-6</v>
      </c>
    </row>
    <row r="331" spans="1:11" ht="14.25" customHeight="1" x14ac:dyDescent="0.2">
      <c r="A331" s="43" t="s">
        <v>340</v>
      </c>
      <c r="B331" s="82">
        <v>1E-4</v>
      </c>
      <c r="C331" s="83">
        <v>9.9999299999999996E-5</v>
      </c>
      <c r="D331" s="64">
        <v>340</v>
      </c>
      <c r="E331" s="83">
        <f>B331-B331*SQRT(D331^2+H331^2)/1000000</f>
        <v>9.9965634319445124E-5</v>
      </c>
      <c r="F331" s="83">
        <f>B331+B331*SQRT(D331^2+H331^2)/1000000</f>
        <v>1.0003436568055489E-4</v>
      </c>
      <c r="G331" s="64">
        <f t="shared" ref="G331:G370" si="30">(C331-B331)*1000000/B331</f>
        <v>-7.0000000000831113</v>
      </c>
      <c r="H331" s="64">
        <v>50</v>
      </c>
      <c r="I331" s="48">
        <f t="shared" si="29"/>
        <v>-2.0369158669518233</v>
      </c>
      <c r="J331" s="48">
        <v>0.50000349999171501</v>
      </c>
      <c r="K331">
        <v>2.6699999999999998E-6</v>
      </c>
    </row>
    <row r="332" spans="1:11" ht="14.25" customHeight="1" x14ac:dyDescent="0.2">
      <c r="A332" s="40" t="s">
        <v>341</v>
      </c>
      <c r="B332" s="80">
        <v>1E-4</v>
      </c>
      <c r="C332" s="81">
        <v>9.9999299999999996E-5</v>
      </c>
      <c r="D332" s="65">
        <v>340</v>
      </c>
      <c r="E332" s="81">
        <v>9.9939000000000007E-5</v>
      </c>
      <c r="F332" s="81">
        <v>1.00061E-4</v>
      </c>
      <c r="G332" s="65">
        <f t="shared" si="30"/>
        <v>-7.0000000000831113</v>
      </c>
      <c r="H332" s="65">
        <v>50</v>
      </c>
      <c r="I332" s="48">
        <f t="shared" si="29"/>
        <v>-2.0369158669518233</v>
      </c>
      <c r="J332" s="51">
        <v>3.2015845297992791</v>
      </c>
      <c r="K332">
        <v>2.3199999999999998E-6</v>
      </c>
    </row>
    <row r="333" spans="1:11" ht="14.25" customHeight="1" x14ac:dyDescent="0.2">
      <c r="A333" s="43" t="s">
        <v>342</v>
      </c>
      <c r="B333" s="82">
        <v>1E-4</v>
      </c>
      <c r="C333" s="83">
        <v>9.9997999999999987E-5</v>
      </c>
      <c r="D333" s="64">
        <v>0.11</v>
      </c>
      <c r="E333" s="83">
        <f>B333-B333*SQRT(D333^2+H333^2)/1000000</f>
        <v>9.9989999993950013E-5</v>
      </c>
      <c r="F333" s="83">
        <f>B333+B333*SQRT(D333^2+H333^2)/1000000</f>
        <v>1.0001000000605E-4</v>
      </c>
      <c r="G333" s="64">
        <f t="shared" si="30"/>
        <v>-20.00000000017938</v>
      </c>
      <c r="H333" s="64">
        <v>100</v>
      </c>
      <c r="I333" s="48">
        <f t="shared" si="29"/>
        <v>-19.999987900190359</v>
      </c>
      <c r="J333" s="48">
        <v>1.154723632854441</v>
      </c>
      <c r="K333">
        <v>1.1000000000000001E-6</v>
      </c>
    </row>
    <row r="334" spans="1:11" ht="14.25" customHeight="1" x14ac:dyDescent="0.2">
      <c r="A334" s="40" t="s">
        <v>343</v>
      </c>
      <c r="B334" s="80">
        <v>1E-4</v>
      </c>
      <c r="C334" s="81">
        <v>9.999649999999999E-5</v>
      </c>
      <c r="D334" s="65">
        <v>0.26</v>
      </c>
      <c r="E334" s="81">
        <v>9.9939000000000007E-5</v>
      </c>
      <c r="F334" s="81">
        <v>1.00061E-4</v>
      </c>
      <c r="G334" s="65">
        <f t="shared" si="30"/>
        <v>-35.000000000144503</v>
      </c>
      <c r="H334" s="65">
        <v>300</v>
      </c>
      <c r="I334" s="48">
        <f t="shared" si="29"/>
        <v>-11.666662285235821</v>
      </c>
      <c r="J334" s="51">
        <v>1.5000525018672071</v>
      </c>
      <c r="K334">
        <v>9.5000000000000001E-7</v>
      </c>
    </row>
    <row r="335" spans="1:11" ht="14.25" customHeight="1" x14ac:dyDescent="0.2">
      <c r="A335" s="43" t="s">
        <v>344</v>
      </c>
      <c r="B335" s="82">
        <v>1E-3</v>
      </c>
      <c r="C335" s="83">
        <v>9.9999799999999999E-4</v>
      </c>
      <c r="D335" s="64">
        <v>750</v>
      </c>
      <c r="E335" s="83">
        <f>B335-B335*SQRT(D335^2+H335^2)/1000000</f>
        <v>9.992489340907751E-4</v>
      </c>
      <c r="F335" s="83">
        <f>B335+B335*SQRT(D335^2+H335^2)/1000000</f>
        <v>1.0007510659092249E-3</v>
      </c>
      <c r="G335" s="64">
        <f t="shared" si="30"/>
        <v>-2.0000000000314904</v>
      </c>
      <c r="H335" s="64">
        <v>40</v>
      </c>
      <c r="I335" s="48">
        <f t="shared" si="29"/>
        <v>-0.2662882145849465</v>
      </c>
      <c r="J335" s="48">
        <v>3.3040445417053919</v>
      </c>
      <c r="K335">
        <v>4.5000000000000001E-6</v>
      </c>
    </row>
    <row r="336" spans="1:11" ht="14.25" customHeight="1" x14ac:dyDescent="0.2">
      <c r="A336" s="40" t="s">
        <v>345</v>
      </c>
      <c r="B336" s="80">
        <v>1E-3</v>
      </c>
      <c r="C336" s="81">
        <v>9.9999449999999988E-4</v>
      </c>
      <c r="D336" s="65">
        <v>420</v>
      </c>
      <c r="E336" s="81">
        <v>9.9939000000000007E-5</v>
      </c>
      <c r="F336" s="81">
        <v>1.00061E-4</v>
      </c>
      <c r="G336" s="65">
        <f t="shared" si="30"/>
        <v>-5.5000000001408091</v>
      </c>
      <c r="H336" s="65">
        <v>40</v>
      </c>
      <c r="I336" s="48">
        <f t="shared" si="29"/>
        <v>-1.3036250236683122</v>
      </c>
      <c r="J336" s="51">
        <v>1.29100154923666</v>
      </c>
      <c r="K336">
        <v>2.04E-6</v>
      </c>
    </row>
    <row r="337" spans="1:11" ht="14.25" customHeight="1" x14ac:dyDescent="0.2">
      <c r="A337" s="43" t="s">
        <v>346</v>
      </c>
      <c r="B337" s="82">
        <v>1E-3</v>
      </c>
      <c r="C337" s="83">
        <v>9.9999750000000004E-4</v>
      </c>
      <c r="D337" s="64">
        <v>420</v>
      </c>
      <c r="E337" s="83">
        <f>B337-B337*SQRT(D337^2+H337^2)/1000000</f>
        <v>9.995780995378054E-4</v>
      </c>
      <c r="F337" s="83">
        <f>B337+B337*SQRT(D337^2+H337^2)/1000000</f>
        <v>1.0004219004621946E-3</v>
      </c>
      <c r="G337" s="64">
        <f t="shared" si="30"/>
        <v>-2.4999999999851528</v>
      </c>
      <c r="H337" s="64">
        <v>40</v>
      </c>
      <c r="I337" s="48">
        <f t="shared" si="29"/>
        <v>-0.59255682892145234</v>
      </c>
      <c r="J337" s="48">
        <v>6.7823469390354623</v>
      </c>
      <c r="K337">
        <v>1.8E-7</v>
      </c>
    </row>
    <row r="338" spans="1:11" ht="14.25" customHeight="1" x14ac:dyDescent="0.2">
      <c r="A338" s="40" t="s">
        <v>347</v>
      </c>
      <c r="B338" s="80">
        <v>1E-3</v>
      </c>
      <c r="C338" s="81">
        <v>9.999955E-4</v>
      </c>
      <c r="D338" s="65">
        <v>180</v>
      </c>
      <c r="E338" s="81">
        <v>9.9939000000000007E-5</v>
      </c>
      <c r="F338" s="81">
        <v>1.00061E-4</v>
      </c>
      <c r="G338" s="65">
        <f t="shared" si="30"/>
        <v>-4.5000000000166436</v>
      </c>
      <c r="H338" s="65">
        <v>40</v>
      </c>
      <c r="I338" s="48">
        <f t="shared" si="29"/>
        <v>-2.440467650468908</v>
      </c>
      <c r="J338" s="51">
        <v>0.57735286722402235</v>
      </c>
      <c r="K338">
        <v>2.48E-6</v>
      </c>
    </row>
    <row r="339" spans="1:11" ht="14.25" customHeight="1" x14ac:dyDescent="0.2">
      <c r="A339" s="43" t="s">
        <v>348</v>
      </c>
      <c r="B339" s="82">
        <v>1E-3</v>
      </c>
      <c r="C339" s="83">
        <v>9.9999650000000013E-4</v>
      </c>
      <c r="D339" s="64">
        <v>180</v>
      </c>
      <c r="E339" s="83">
        <f>B339-B339*SQRT(D339^2+H339^2)/1000000</f>
        <v>9.9981560911085424E-4</v>
      </c>
      <c r="F339" s="83">
        <f>B339+B339*SQRT(D339^2+H339^2)/1000000</f>
        <v>1.0001843908891458E-3</v>
      </c>
      <c r="G339" s="64">
        <f t="shared" si="30"/>
        <v>-3.499999999892478</v>
      </c>
      <c r="H339" s="64">
        <v>40</v>
      </c>
      <c r="I339" s="48">
        <f t="shared" si="29"/>
        <v>-1.8981415058549294</v>
      </c>
      <c r="J339" s="48">
        <v>3.5000122500850761</v>
      </c>
      <c r="K339">
        <v>1.95E-6</v>
      </c>
    </row>
    <row r="340" spans="1:11" ht="14.25" customHeight="1" x14ac:dyDescent="0.2">
      <c r="A340" s="40" t="s">
        <v>349</v>
      </c>
      <c r="B340" s="80">
        <v>1E-3</v>
      </c>
      <c r="C340" s="81">
        <v>9.9999949999999985E-4</v>
      </c>
      <c r="D340" s="65">
        <v>180</v>
      </c>
      <c r="E340" s="81">
        <v>9.9939000000000007E-5</v>
      </c>
      <c r="F340" s="81">
        <v>1.00061E-4</v>
      </c>
      <c r="G340" s="65">
        <f t="shared" si="30"/>
        <v>-0.50000000017050295</v>
      </c>
      <c r="H340" s="65">
        <v>40</v>
      </c>
      <c r="I340" s="48">
        <f t="shared" si="29"/>
        <v>-0.2711630723657884</v>
      </c>
      <c r="J340" s="51">
        <v>4.0414539050464278</v>
      </c>
      <c r="K340">
        <v>1.9300000000000002E-6</v>
      </c>
    </row>
    <row r="341" spans="1:11" ht="14.25" customHeight="1" x14ac:dyDescent="0.2">
      <c r="A341" s="43" t="s">
        <v>350</v>
      </c>
      <c r="B341" s="82">
        <v>1E-3</v>
      </c>
      <c r="C341" s="83">
        <v>9.9999399999999993E-4</v>
      </c>
      <c r="D341" s="64">
        <v>180</v>
      </c>
      <c r="E341" s="83">
        <f>B341-B341*SQRT(D341^2+H341^2)/1000000</f>
        <v>9.9981560911085424E-4</v>
      </c>
      <c r="F341" s="83">
        <f>B341+B341*SQRT(D341^2+H341^2)/1000000</f>
        <v>1.0001843908891458E-3</v>
      </c>
      <c r="G341" s="64">
        <f t="shared" si="30"/>
        <v>-6.0000000000944711</v>
      </c>
      <c r="H341" s="64">
        <v>40</v>
      </c>
      <c r="I341" s="48">
        <f t="shared" si="29"/>
        <v>-3.2539568673310768</v>
      </c>
      <c r="J341" s="48">
        <v>0.81650147994946176</v>
      </c>
      <c r="K341">
        <v>1.1999999999999999E-6</v>
      </c>
    </row>
    <row r="342" spans="1:11" ht="14.25" customHeight="1" x14ac:dyDescent="0.2">
      <c r="A342" s="40" t="s">
        <v>351</v>
      </c>
      <c r="B342" s="80">
        <v>1E-3</v>
      </c>
      <c r="C342" s="81">
        <v>9.9998800000000005E-4</v>
      </c>
      <c r="D342" s="65">
        <v>0.11</v>
      </c>
      <c r="E342" s="81">
        <v>9.9939000000000007E-5</v>
      </c>
      <c r="F342" s="81">
        <v>1.00061E-4</v>
      </c>
      <c r="G342" s="65">
        <f t="shared" si="30"/>
        <v>-11.999999999972102</v>
      </c>
      <c r="H342" s="65">
        <v>70</v>
      </c>
      <c r="I342" s="48">
        <f t="shared" si="29"/>
        <v>-17.14283597667573</v>
      </c>
      <c r="J342" s="51">
        <v>0.50000600002566276</v>
      </c>
      <c r="K342">
        <v>4.2E-7</v>
      </c>
    </row>
    <row r="343" spans="1:11" ht="14.25" customHeight="1" x14ac:dyDescent="0.2">
      <c r="A343" s="43" t="s">
        <v>352</v>
      </c>
      <c r="B343" s="82">
        <v>1E-3</v>
      </c>
      <c r="C343" s="83">
        <v>9.9997499999999995E-4</v>
      </c>
      <c r="D343" s="64">
        <v>0.26</v>
      </c>
      <c r="E343" s="83">
        <f>B343-B343*SQRT(D343^2+H343^2)/1000000</f>
        <v>9.9979999983100011E-4</v>
      </c>
      <c r="F343" s="83">
        <f>B343+B343*SQRT(D343^2+H343^2)/1000000</f>
        <v>1.0002000001689999E-3</v>
      </c>
      <c r="G343" s="64">
        <f t="shared" si="30"/>
        <v>-25.000000000068368</v>
      </c>
      <c r="H343" s="64">
        <v>200</v>
      </c>
      <c r="I343" s="48">
        <f t="shared" si="29"/>
        <v>-12.499989437547571</v>
      </c>
      <c r="J343" s="48">
        <v>0.81651699386542864</v>
      </c>
      <c r="K343">
        <v>7.3E-7</v>
      </c>
    </row>
    <row r="344" spans="1:11" ht="14.25" customHeight="1" x14ac:dyDescent="0.2">
      <c r="A344" s="40" t="s">
        <v>353</v>
      </c>
      <c r="B344" s="80">
        <v>0.01</v>
      </c>
      <c r="C344" s="81">
        <v>1.0000034999999999E-2</v>
      </c>
      <c r="D344" s="65">
        <v>750</v>
      </c>
      <c r="E344" s="81">
        <v>9.9939000000000007E-5</v>
      </c>
      <c r="F344" s="81">
        <v>1.00061E-4</v>
      </c>
      <c r="G344" s="65">
        <f t="shared" si="30"/>
        <v>3.499999999892478</v>
      </c>
      <c r="H344" s="65">
        <v>40</v>
      </c>
      <c r="I344" s="48">
        <f t="shared" si="29"/>
        <v>0.46600437550200313</v>
      </c>
      <c r="J344" s="51">
        <v>5.3228878440847049</v>
      </c>
      <c r="K344">
        <v>5.6500000000000001E-6</v>
      </c>
    </row>
    <row r="345" spans="1:11" ht="14.25" customHeight="1" x14ac:dyDescent="0.2">
      <c r="A345" s="43" t="s">
        <v>354</v>
      </c>
      <c r="B345" s="82">
        <v>0.01</v>
      </c>
      <c r="C345" s="83">
        <v>1.000001E-2</v>
      </c>
      <c r="D345" s="64">
        <v>420</v>
      </c>
      <c r="E345" s="83">
        <f>B345-B345*SQRT(D345^2+H345^2)/1000000</f>
        <v>9.9957809953780553E-3</v>
      </c>
      <c r="F345" s="83">
        <f>B345+B345*SQRT(D345^2+H345^2)/1000000</f>
        <v>1.0004219004621945E-2</v>
      </c>
      <c r="G345" s="64">
        <f t="shared" si="30"/>
        <v>0.99999999999406119</v>
      </c>
      <c r="H345" s="64">
        <v>40</v>
      </c>
      <c r="I345" s="48">
        <f t="shared" si="29"/>
        <v>0.23702273156858095</v>
      </c>
      <c r="J345" s="48">
        <v>2.217353565241611</v>
      </c>
      <c r="K345">
        <v>1.0100000000000001E-6</v>
      </c>
    </row>
    <row r="346" spans="1:11" ht="14.25" customHeight="1" x14ac:dyDescent="0.2">
      <c r="A346" s="40" t="s">
        <v>355</v>
      </c>
      <c r="B346" s="80">
        <v>0.01</v>
      </c>
      <c r="C346" s="81">
        <v>9.9999900000000003E-3</v>
      </c>
      <c r="D346" s="65">
        <v>420</v>
      </c>
      <c r="E346" s="81">
        <v>9.9939000000000007E-5</v>
      </c>
      <c r="F346" s="81">
        <v>1.00061E-4</v>
      </c>
      <c r="G346" s="65">
        <f t="shared" si="30"/>
        <v>-0.99999999999406119</v>
      </c>
      <c r="H346" s="65">
        <v>40</v>
      </c>
      <c r="I346" s="48">
        <f t="shared" si="29"/>
        <v>-0.23702273156858095</v>
      </c>
      <c r="J346" s="51">
        <v>7.8475127587951894</v>
      </c>
      <c r="K346">
        <v>1.0499999999999999E-6</v>
      </c>
    </row>
    <row r="347" spans="1:11" ht="14.25" customHeight="1" x14ac:dyDescent="0.2">
      <c r="A347" s="43" t="s">
        <v>356</v>
      </c>
      <c r="B347" s="82">
        <v>0.01</v>
      </c>
      <c r="C347" s="83">
        <v>9.9999750000000012E-3</v>
      </c>
      <c r="D347" s="64">
        <v>180</v>
      </c>
      <c r="E347" s="83">
        <f>B347-B347*SQRT(D347^2+H347^2)/1000000</f>
        <v>9.9981560911085419E-3</v>
      </c>
      <c r="F347" s="83">
        <f>B347+B347*SQRT(D347^2+H347^2)/1000000</f>
        <v>1.0001843908891458E-2</v>
      </c>
      <c r="G347" s="64">
        <f t="shared" si="30"/>
        <v>-2.4999999998984168</v>
      </c>
      <c r="H347" s="64">
        <v>40</v>
      </c>
      <c r="I347" s="48">
        <f t="shared" si="29"/>
        <v>-1.3558153613115098</v>
      </c>
      <c r="J347" s="48">
        <v>1.4142170979074411</v>
      </c>
      <c r="K347">
        <v>2.4399999999999999E-6</v>
      </c>
    </row>
    <row r="348" spans="1:11" ht="14.25" customHeight="1" x14ac:dyDescent="0.2">
      <c r="A348" s="40" t="s">
        <v>357</v>
      </c>
      <c r="B348" s="80">
        <v>0.01</v>
      </c>
      <c r="C348" s="81">
        <v>0.01</v>
      </c>
      <c r="D348" s="65">
        <v>180</v>
      </c>
      <c r="E348" s="81">
        <v>9.9939000000000007E-5</v>
      </c>
      <c r="F348" s="81">
        <v>1.00061E-4</v>
      </c>
      <c r="G348" s="65">
        <f t="shared" si="30"/>
        <v>0</v>
      </c>
      <c r="H348" s="65">
        <v>40</v>
      </c>
      <c r="I348" s="48">
        <f t="shared" si="29"/>
        <v>0</v>
      </c>
      <c r="J348" s="51">
        <v>0.81649658092287691</v>
      </c>
      <c r="K348">
        <v>2.12E-6</v>
      </c>
    </row>
    <row r="349" spans="1:11" ht="14.25" customHeight="1" x14ac:dyDescent="0.2">
      <c r="A349" s="43" t="s">
        <v>358</v>
      </c>
      <c r="B349" s="82">
        <v>0.01</v>
      </c>
      <c r="C349" s="83">
        <v>9.9999200000000007E-3</v>
      </c>
      <c r="D349" s="64">
        <v>180</v>
      </c>
      <c r="E349" s="83">
        <f>B349-B349*SQRT(D349^2+H349^2)/1000000</f>
        <v>9.9981560911085419E-3</v>
      </c>
      <c r="F349" s="83">
        <f>B349+B349*SQRT(D349^2+H349^2)/1000000</f>
        <v>1.0001843908891458E-2</v>
      </c>
      <c r="G349" s="64">
        <f t="shared" si="30"/>
        <v>-7.9999999999524896</v>
      </c>
      <c r="H349" s="64">
        <v>40</v>
      </c>
      <c r="I349" s="48">
        <f t="shared" si="29"/>
        <v>-4.3386091563473572</v>
      </c>
      <c r="J349" s="48">
        <v>1.2583158057307651</v>
      </c>
      <c r="K349">
        <v>3.2499999999999998E-6</v>
      </c>
    </row>
    <row r="350" spans="1:11" ht="14.25" customHeight="1" x14ac:dyDescent="0.2">
      <c r="A350" s="40" t="s">
        <v>359</v>
      </c>
      <c r="B350" s="80">
        <v>0.01</v>
      </c>
      <c r="C350" s="81">
        <v>9.9998950000000017E-3</v>
      </c>
      <c r="D350" s="65">
        <v>180</v>
      </c>
      <c r="E350" s="81">
        <v>9.9939000000000007E-5</v>
      </c>
      <c r="F350" s="81">
        <v>1.00061E-4</v>
      </c>
      <c r="G350" s="65">
        <f t="shared" si="30"/>
        <v>-10.499999999850907</v>
      </c>
      <c r="H350" s="65">
        <v>40</v>
      </c>
      <c r="I350" s="48">
        <f t="shared" si="29"/>
        <v>-5.6944245176588666</v>
      </c>
      <c r="J350" s="51">
        <v>0.57735633142767695</v>
      </c>
      <c r="K350">
        <v>8.8000000000000004E-7</v>
      </c>
    </row>
    <row r="351" spans="1:11" ht="14.25" customHeight="1" x14ac:dyDescent="0.2">
      <c r="A351" s="43" t="s">
        <v>360</v>
      </c>
      <c r="B351" s="82">
        <v>0.01</v>
      </c>
      <c r="C351" s="83">
        <v>9.9996250000000016E-3</v>
      </c>
      <c r="D351" s="64">
        <v>0.11</v>
      </c>
      <c r="E351" s="83">
        <f>B351-B351*SQRT(D351^2+H351^2)/1000000</f>
        <v>9.9992999991357148E-3</v>
      </c>
      <c r="F351" s="83">
        <f>B351+B351*SQRT(D351^2+H351^2)/1000000</f>
        <v>1.0000700000864286E-2</v>
      </c>
      <c r="G351" s="64">
        <f t="shared" si="30"/>
        <v>-37.499999999864031</v>
      </c>
      <c r="H351" s="64">
        <v>70</v>
      </c>
      <c r="I351" s="48">
        <f t="shared" si="29"/>
        <v>-53.571362427041961</v>
      </c>
      <c r="J351" s="48">
        <v>1.2910428628354951</v>
      </c>
      <c r="K351">
        <v>5.9999999999999997E-7</v>
      </c>
    </row>
    <row r="352" spans="1:11" ht="14.25" customHeight="1" x14ac:dyDescent="0.2">
      <c r="A352" s="40" t="s">
        <v>361</v>
      </c>
      <c r="B352" s="80">
        <v>0.01</v>
      </c>
      <c r="C352" s="81">
        <v>9.9995799999999992E-3</v>
      </c>
      <c r="D352" s="65">
        <v>0.26</v>
      </c>
      <c r="E352" s="81">
        <v>9.9939000000000007E-5</v>
      </c>
      <c r="F352" s="81">
        <v>1.00061E-4</v>
      </c>
      <c r="G352" s="65">
        <f t="shared" si="30"/>
        <v>-42.000000000097515</v>
      </c>
      <c r="H352" s="65">
        <v>200</v>
      </c>
      <c r="I352" s="48">
        <f t="shared" si="29"/>
        <v>-20.999982255071249</v>
      </c>
      <c r="J352" s="51">
        <v>0.50002100087906753</v>
      </c>
      <c r="K352">
        <v>3.5999999999999999E-7</v>
      </c>
    </row>
    <row r="353" spans="1:11" ht="14.25" customHeight="1" x14ac:dyDescent="0.2">
      <c r="A353" s="43" t="s">
        <v>362</v>
      </c>
      <c r="B353" s="82">
        <v>0.1</v>
      </c>
      <c r="C353" s="83">
        <v>9.9999900000000003E-2</v>
      </c>
      <c r="D353" s="64">
        <v>750</v>
      </c>
      <c r="E353" s="83">
        <f>B353-B353*SQRT(D353^2+H353^2)/1000000</f>
        <v>9.9924893409077509E-2</v>
      </c>
      <c r="F353" s="83">
        <f>B353+B353*SQRT(D353^2+H353^2)/1000000</f>
        <v>0.1000751065909225</v>
      </c>
      <c r="G353" s="64">
        <f t="shared" si="30"/>
        <v>-1.0000000000287557</v>
      </c>
      <c r="H353" s="64">
        <v>40</v>
      </c>
      <c r="I353" s="48">
        <f t="shared" si="29"/>
        <v>-0.13314410729420553</v>
      </c>
      <c r="J353" s="48">
        <v>2.9860817972540419</v>
      </c>
      <c r="K353">
        <v>4.0999999999999997E-6</v>
      </c>
    </row>
    <row r="354" spans="1:11" ht="14.25" customHeight="1" x14ac:dyDescent="0.2">
      <c r="A354" s="40" t="s">
        <v>363</v>
      </c>
      <c r="B354" s="80">
        <v>0.1</v>
      </c>
      <c r="C354" s="81">
        <v>9.99998E-2</v>
      </c>
      <c r="D354" s="65">
        <v>420</v>
      </c>
      <c r="E354" s="81">
        <v>9.9939000000000007E-5</v>
      </c>
      <c r="F354" s="81">
        <v>1.00061E-4</v>
      </c>
      <c r="G354" s="65">
        <f t="shared" si="30"/>
        <v>-2.0000000000575113</v>
      </c>
      <c r="H354" s="65">
        <v>40</v>
      </c>
      <c r="I354" s="48">
        <f t="shared" si="29"/>
        <v>-0.47404546315360868</v>
      </c>
      <c r="J354" s="51">
        <v>2.449494641729586</v>
      </c>
      <c r="K354">
        <v>9.5999999999999991E-7</v>
      </c>
    </row>
    <row r="355" spans="1:11" ht="14.25" customHeight="1" x14ac:dyDescent="0.2">
      <c r="A355" s="43" t="s">
        <v>364</v>
      </c>
      <c r="B355" s="82">
        <v>0.1</v>
      </c>
      <c r="C355" s="83">
        <v>9.9999850000000001E-2</v>
      </c>
      <c r="D355" s="64">
        <v>420</v>
      </c>
      <c r="E355" s="83">
        <f>B355-B355*SQRT(D355^2+H355^2)/1000000</f>
        <v>9.9957809953780549E-2</v>
      </c>
      <c r="F355" s="83">
        <f>B355+B355*SQRT(D355^2+H355^2)/1000000</f>
        <v>0.10004219004621946</v>
      </c>
      <c r="G355" s="64">
        <f t="shared" si="30"/>
        <v>-1.5000000000431335</v>
      </c>
      <c r="H355" s="64">
        <v>40</v>
      </c>
      <c r="I355" s="48">
        <f t="shared" si="29"/>
        <v>-0.35553409736520647</v>
      </c>
      <c r="J355" s="48">
        <v>6.0759178251099888</v>
      </c>
      <c r="K355">
        <v>7.7000000000000004E-7</v>
      </c>
    </row>
    <row r="356" spans="1:11" ht="14.25" customHeight="1" x14ac:dyDescent="0.2">
      <c r="A356" s="40" t="s">
        <v>365</v>
      </c>
      <c r="B356" s="80">
        <v>0.1</v>
      </c>
      <c r="C356" s="81">
        <v>9.9999950000000004E-2</v>
      </c>
      <c r="D356" s="65">
        <v>190</v>
      </c>
      <c r="E356" s="81">
        <v>9.9939000000000007E-5</v>
      </c>
      <c r="F356" s="81">
        <v>1.00061E-4</v>
      </c>
      <c r="G356" s="65">
        <f t="shared" si="30"/>
        <v>-0.50000000001437783</v>
      </c>
      <c r="H356" s="65">
        <v>40</v>
      </c>
      <c r="I356" s="48">
        <f t="shared" si="29"/>
        <v>-0.25751310131970734</v>
      </c>
      <c r="J356" s="51">
        <v>0.57735055788150669</v>
      </c>
      <c r="K356">
        <v>2.52E-6</v>
      </c>
    </row>
    <row r="357" spans="1:11" ht="14.25" customHeight="1" x14ac:dyDescent="0.2">
      <c r="A357" s="43" t="s">
        <v>366</v>
      </c>
      <c r="B357" s="82">
        <v>0.1</v>
      </c>
      <c r="C357" s="83">
        <v>0.1</v>
      </c>
      <c r="D357" s="64">
        <v>190</v>
      </c>
      <c r="E357" s="83">
        <f>B357-B357*SQRT(D357^2+H357^2)/1000000</f>
        <v>9.9980583512161061E-2</v>
      </c>
      <c r="F357" s="83">
        <f>B357+B357*SQRT(D357^2+H357^2)/1000000</f>
        <v>0.10001941648783895</v>
      </c>
      <c r="G357" s="64">
        <f t="shared" si="30"/>
        <v>0</v>
      </c>
      <c r="H357" s="64">
        <v>40</v>
      </c>
      <c r="I357" s="48">
        <f t="shared" si="29"/>
        <v>0</v>
      </c>
      <c r="J357" s="48">
        <v>1.4999999999660349</v>
      </c>
      <c r="K357">
        <v>1.3599999999999999E-6</v>
      </c>
    </row>
    <row r="358" spans="1:11" ht="14.25" customHeight="1" x14ac:dyDescent="0.2">
      <c r="A358" s="40" t="s">
        <v>367</v>
      </c>
      <c r="B358" s="80">
        <v>0.1</v>
      </c>
      <c r="C358" s="81">
        <v>9.99998E-2</v>
      </c>
      <c r="D358" s="65">
        <v>190</v>
      </c>
      <c r="E358" s="81">
        <v>9.9939000000000007E-5</v>
      </c>
      <c r="F358" s="81">
        <v>1.00061E-4</v>
      </c>
      <c r="G358" s="65">
        <f t="shared" si="30"/>
        <v>-2.0000000000575113</v>
      </c>
      <c r="H358" s="65">
        <v>40</v>
      </c>
      <c r="I358" s="48">
        <f t="shared" si="29"/>
        <v>-1.0300524052788294</v>
      </c>
      <c r="J358" s="51">
        <v>1.6329964278952649</v>
      </c>
      <c r="K358">
        <v>2.3999999999999999E-6</v>
      </c>
    </row>
    <row r="359" spans="1:11" ht="14.25" customHeight="1" x14ac:dyDescent="0.2">
      <c r="A359" s="43" t="s">
        <v>368</v>
      </c>
      <c r="B359" s="82">
        <v>0.1</v>
      </c>
      <c r="C359" s="83">
        <v>9.9999350000000001E-2</v>
      </c>
      <c r="D359" s="64">
        <v>190</v>
      </c>
      <c r="E359" s="83">
        <f>B359-B359*SQRT(D359^2+H359^2)/1000000</f>
        <v>9.9980583512161061E-2</v>
      </c>
      <c r="F359" s="83">
        <f>B359+B359*SQRT(D359^2+H359^2)/1000000</f>
        <v>0.10001941648783895</v>
      </c>
      <c r="G359" s="64">
        <f t="shared" si="30"/>
        <v>-6.5000000000481339</v>
      </c>
      <c r="H359" s="64">
        <v>40</v>
      </c>
      <c r="I359" s="48">
        <f t="shared" si="29"/>
        <v>-3.3476703170847206</v>
      </c>
      <c r="J359" s="48">
        <v>0.57735402200737085</v>
      </c>
      <c r="K359">
        <v>1.24E-6</v>
      </c>
    </row>
    <row r="360" spans="1:11" ht="14.25" customHeight="1" x14ac:dyDescent="0.2">
      <c r="A360" s="40" t="s">
        <v>369</v>
      </c>
      <c r="B360" s="80">
        <v>0.1</v>
      </c>
      <c r="C360" s="81">
        <v>9.9998950000000003E-2</v>
      </c>
      <c r="D360" s="65">
        <v>0.11</v>
      </c>
      <c r="E360" s="81">
        <v>9.9939000000000007E-5</v>
      </c>
      <c r="F360" s="81">
        <v>1.00061E-4</v>
      </c>
      <c r="G360" s="65">
        <f t="shared" si="30"/>
        <v>-10.500000000024379</v>
      </c>
      <c r="H360" s="65">
        <v>70</v>
      </c>
      <c r="I360" s="48">
        <f t="shared" si="29"/>
        <v>-14.999981479660963</v>
      </c>
      <c r="J360" s="51">
        <v>0.57735633144770804</v>
      </c>
      <c r="K360">
        <v>5.8999999999999996E-7</v>
      </c>
    </row>
    <row r="361" spans="1:11" ht="14.25" customHeight="1" x14ac:dyDescent="0.2">
      <c r="A361" s="43" t="s">
        <v>370</v>
      </c>
      <c r="B361" s="82">
        <v>0.1</v>
      </c>
      <c r="C361" s="83">
        <v>9.999835E-2</v>
      </c>
      <c r="D361" s="64">
        <v>0.26</v>
      </c>
      <c r="E361" s="83">
        <f>B361-B361*SQRT(D361^2+H361^2)/1000000</f>
        <v>9.9979999983100018E-2</v>
      </c>
      <c r="F361" s="83">
        <f>B361+B361*SQRT(D361^2+H361^2)/1000000</f>
        <v>0.10002000001689999</v>
      </c>
      <c r="G361" s="64">
        <f t="shared" si="30"/>
        <v>-16.500000000058133</v>
      </c>
      <c r="H361" s="64">
        <v>200</v>
      </c>
      <c r="I361" s="48">
        <f t="shared" si="29"/>
        <v>-8.2499930287879017</v>
      </c>
      <c r="J361" s="48">
        <v>0.57735979564285589</v>
      </c>
      <c r="K361">
        <v>4.5999999999999999E-7</v>
      </c>
    </row>
    <row r="362" spans="1:11" ht="14.25" customHeight="1" x14ac:dyDescent="0.2">
      <c r="A362" s="40" t="s">
        <v>371</v>
      </c>
      <c r="B362" s="80">
        <v>1</v>
      </c>
      <c r="C362" s="81">
        <v>1.000019</v>
      </c>
      <c r="D362" s="65">
        <v>-1</v>
      </c>
      <c r="E362" s="81">
        <v>9.9939000000000007E-5</v>
      </c>
      <c r="F362" s="81">
        <v>1.00061E-4</v>
      </c>
      <c r="G362" s="65">
        <f t="shared" si="30"/>
        <v>18.999999999991246</v>
      </c>
      <c r="H362" s="65">
        <v>40</v>
      </c>
      <c r="I362" s="48">
        <f t="shared" si="29"/>
        <v>47.485163204363957</v>
      </c>
      <c r="J362" s="51">
        <v>2.9438643553624271</v>
      </c>
      <c r="K362">
        <v>3.36E-6</v>
      </c>
    </row>
    <row r="363" spans="1:11" ht="14.25" customHeight="1" x14ac:dyDescent="0.2">
      <c r="A363" s="43" t="s">
        <v>372</v>
      </c>
      <c r="B363" s="82">
        <v>1</v>
      </c>
      <c r="C363" s="83">
        <v>1.000016</v>
      </c>
      <c r="D363" s="64">
        <v>-1</v>
      </c>
      <c r="E363" s="83">
        <f>B363-B363*SQRT(D363^2+H363^2)/1000000</f>
        <v>0.99995998750195247</v>
      </c>
      <c r="F363" s="83">
        <f>B363+B363*SQRT(D363^2+H363^2)/1000000</f>
        <v>1.0000400124980475</v>
      </c>
      <c r="G363" s="64">
        <f t="shared" si="30"/>
        <v>16.000000000016001</v>
      </c>
      <c r="H363" s="64">
        <v>40</v>
      </c>
      <c r="I363" s="48">
        <f t="shared" si="29"/>
        <v>39.987505856364905</v>
      </c>
      <c r="J363" s="48">
        <v>3.0956464065062508</v>
      </c>
      <c r="K363">
        <v>1.1799999999999999E-6</v>
      </c>
    </row>
    <row r="364" spans="1:11" ht="14.25" customHeight="1" x14ac:dyDescent="0.2">
      <c r="A364" s="40" t="s">
        <v>373</v>
      </c>
      <c r="B364" s="80">
        <v>1</v>
      </c>
      <c r="C364" s="81">
        <v>1.0000055000000001</v>
      </c>
      <c r="D364" s="65">
        <v>-1</v>
      </c>
      <c r="E364" s="81">
        <v>9.9939000000000007E-5</v>
      </c>
      <c r="F364" s="81">
        <v>1.00061E-4</v>
      </c>
      <c r="G364" s="65">
        <f t="shared" si="30"/>
        <v>5.500000000102645</v>
      </c>
      <c r="H364" s="65">
        <v>40</v>
      </c>
      <c r="I364" s="48">
        <f t="shared" si="29"/>
        <v>13.745705138368223</v>
      </c>
      <c r="J364" s="51">
        <v>5.1234472039815113</v>
      </c>
      <c r="K364">
        <v>2.5000000000000002E-6</v>
      </c>
    </row>
    <row r="365" spans="1:11" ht="14.25" customHeight="1" x14ac:dyDescent="0.2">
      <c r="A365" s="43" t="s">
        <v>374</v>
      </c>
      <c r="B365" s="82">
        <v>1</v>
      </c>
      <c r="C365" s="83">
        <v>1.0000089999999999</v>
      </c>
      <c r="D365" s="64">
        <v>690</v>
      </c>
      <c r="E365" s="83">
        <f>B365-B365*SQRT(D365^2+H365^2)/1000000</f>
        <v>0.99930884155217492</v>
      </c>
      <c r="F365" s="83">
        <f>B365+B365*SQRT(D365^2+H365^2)/1000000</f>
        <v>1.0006911584478251</v>
      </c>
      <c r="G365" s="64">
        <f t="shared" si="30"/>
        <v>8.9999999999257341</v>
      </c>
      <c r="H365" s="64">
        <v>40</v>
      </c>
      <c r="I365" s="48">
        <f t="shared" si="29"/>
        <v>1.3021616140620809</v>
      </c>
      <c r="J365" s="48">
        <v>1.499986500109121</v>
      </c>
      <c r="K365">
        <v>2.43E-6</v>
      </c>
    </row>
    <row r="366" spans="1:11" ht="14.25" customHeight="1" x14ac:dyDescent="0.2">
      <c r="A366" s="40" t="s">
        <v>375</v>
      </c>
      <c r="B366" s="80">
        <v>1</v>
      </c>
      <c r="C366" s="81">
        <v>1.0000115000000001</v>
      </c>
      <c r="D366" s="65">
        <v>690</v>
      </c>
      <c r="E366" s="81">
        <v>9.9939000000000007E-5</v>
      </c>
      <c r="F366" s="81">
        <v>1.00061E-4</v>
      </c>
      <c r="G366" s="65">
        <f t="shared" si="30"/>
        <v>11.500000000053134</v>
      </c>
      <c r="H366" s="65">
        <v>40</v>
      </c>
      <c r="I366" s="48">
        <f t="shared" si="29"/>
        <v>1.6638731735451877</v>
      </c>
      <c r="J366" s="51">
        <v>1.290979602450169</v>
      </c>
      <c r="K366">
        <v>2.3700000000000002E-6</v>
      </c>
    </row>
    <row r="367" spans="1:11" ht="14.25" customHeight="1" x14ac:dyDescent="0.2">
      <c r="A367" s="43" t="s">
        <v>376</v>
      </c>
      <c r="B367" s="82">
        <v>1</v>
      </c>
      <c r="C367" s="83">
        <v>0.99999949999999993</v>
      </c>
      <c r="D367" s="64">
        <v>690</v>
      </c>
      <c r="E367" s="83">
        <f>B367-B367*SQRT(D367^2+H367^2)/1000000</f>
        <v>0.99930884155217492</v>
      </c>
      <c r="F367" s="83">
        <f>B367+B367*SQRT(D367^2+H367^2)/1000000</f>
        <v>1.0006911584478251</v>
      </c>
      <c r="G367" s="64">
        <f t="shared" si="30"/>
        <v>-0.50000000006988898</v>
      </c>
      <c r="H367" s="64">
        <v>40</v>
      </c>
      <c r="I367" s="48">
        <f t="shared" si="29"/>
        <v>-7.2342311903046644E-2</v>
      </c>
      <c r="J367" s="48">
        <v>1.7078259815841119</v>
      </c>
      <c r="K367">
        <v>2.0200000000000001E-6</v>
      </c>
    </row>
    <row r="368" spans="1:11" ht="14.25" customHeight="1" x14ac:dyDescent="0.2">
      <c r="A368" s="40" t="s">
        <v>377</v>
      </c>
      <c r="B368" s="80">
        <v>1</v>
      </c>
      <c r="C368" s="81">
        <v>1.000006</v>
      </c>
      <c r="D368" s="65">
        <v>690</v>
      </c>
      <c r="E368" s="81">
        <v>9.9939000000000007E-5</v>
      </c>
      <c r="F368" s="81">
        <v>1.00061E-4</v>
      </c>
      <c r="G368" s="65">
        <f t="shared" si="30"/>
        <v>5.9999999999504894</v>
      </c>
      <c r="H368" s="65">
        <v>40</v>
      </c>
      <c r="I368" s="48">
        <f t="shared" si="29"/>
        <v>0.86810774270805391</v>
      </c>
      <c r="J368" s="51">
        <v>0.49999699997686692</v>
      </c>
      <c r="K368">
        <v>1.59E-6</v>
      </c>
    </row>
    <row r="369" spans="1:11" ht="14.25" customHeight="1" x14ac:dyDescent="0.2">
      <c r="A369" s="43" t="s">
        <v>378</v>
      </c>
      <c r="B369" s="82">
        <v>1</v>
      </c>
      <c r="C369" s="83">
        <v>1.000006</v>
      </c>
      <c r="D369" s="64">
        <v>850</v>
      </c>
      <c r="E369" s="83">
        <f>B369-B369*SQRT(D369^2+H369^2)/1000000</f>
        <v>0.99914712251759119</v>
      </c>
      <c r="F369" s="83">
        <f>B369+B369*SQRT(D369^2+H369^2)/1000000</f>
        <v>1.0008528774824088</v>
      </c>
      <c r="G369" s="64">
        <f t="shared" si="30"/>
        <v>5.9999999999504894</v>
      </c>
      <c r="H369" s="64">
        <v>70</v>
      </c>
      <c r="I369" s="48">
        <f t="shared" si="29"/>
        <v>0.7035008103396575</v>
      </c>
      <c r="J369" s="48">
        <v>0.49999699997686692</v>
      </c>
      <c r="K369">
        <v>5.7999999999999995E-7</v>
      </c>
    </row>
    <row r="370" spans="1:11" ht="14.25" customHeight="1" x14ac:dyDescent="0.2">
      <c r="A370" s="40" t="s">
        <v>379</v>
      </c>
      <c r="B370" s="80">
        <v>1</v>
      </c>
      <c r="C370" s="81">
        <v>1.000024</v>
      </c>
      <c r="D370" s="65">
        <v>0.92</v>
      </c>
      <c r="E370" s="81">
        <v>9.9939000000000007E-5</v>
      </c>
      <c r="F370" s="81">
        <v>1.00061E-4</v>
      </c>
      <c r="G370" s="65">
        <f t="shared" si="30"/>
        <v>24.000000000024002</v>
      </c>
      <c r="H370" s="65">
        <v>200</v>
      </c>
      <c r="I370" s="48">
        <f t="shared" si="29"/>
        <v>11.99987304202682</v>
      </c>
      <c r="J370" s="51">
        <v>0.49998800024686069</v>
      </c>
      <c r="K370">
        <v>3.1E-7</v>
      </c>
    </row>
    <row r="371" spans="1:11" ht="14.25" customHeight="1" x14ac:dyDescent="0.2">
      <c r="A371" s="4"/>
      <c r="B371" s="84"/>
      <c r="C371" s="8"/>
      <c r="D371" s="8"/>
      <c r="E371" s="8"/>
      <c r="F371" s="8"/>
      <c r="G371" s="8"/>
      <c r="H371" s="8"/>
      <c r="I371" s="8"/>
      <c r="J371" s="8"/>
    </row>
    <row r="372" spans="1:11" ht="25.5" customHeight="1" x14ac:dyDescent="0.2">
      <c r="A372" s="85" t="s">
        <v>380</v>
      </c>
      <c r="B372" s="51" t="s">
        <v>381</v>
      </c>
      <c r="C372" s="51" t="s">
        <v>382</v>
      </c>
      <c r="D372" s="51" t="s">
        <v>383</v>
      </c>
      <c r="E372" s="51" t="s">
        <v>384</v>
      </c>
      <c r="F372" s="51" t="s">
        <v>385</v>
      </c>
      <c r="G372" s="51" t="s">
        <v>386</v>
      </c>
      <c r="H372" s="51"/>
      <c r="I372" s="51" t="s">
        <v>387</v>
      </c>
      <c r="J372" s="51"/>
    </row>
    <row r="373" spans="1:11" ht="25.5" customHeight="1" x14ac:dyDescent="0.2">
      <c r="A373" s="11" t="s">
        <v>388</v>
      </c>
      <c r="B373" s="43">
        <v>0.19</v>
      </c>
      <c r="C373" s="43">
        <v>206.94</v>
      </c>
      <c r="D373" s="43">
        <v>262.31</v>
      </c>
      <c r="E373" s="43">
        <v>238.26</v>
      </c>
      <c r="F373" s="43">
        <v>40.42</v>
      </c>
      <c r="G373" s="43">
        <v>176.02</v>
      </c>
      <c r="I373" s="43">
        <f>SUM(B373:G373)</f>
        <v>924.14</v>
      </c>
      <c r="J373" s="23"/>
    </row>
    <row r="374" spans="1:11" ht="25.5" customHeight="1" x14ac:dyDescent="0.2">
      <c r="A374" s="85"/>
      <c r="B374" s="40"/>
      <c r="C374" s="40"/>
      <c r="D374" s="40"/>
      <c r="E374" s="40"/>
      <c r="F374" s="40"/>
      <c r="G374" s="40"/>
      <c r="H374" s="51"/>
      <c r="I374" s="51"/>
      <c r="J374" s="51"/>
    </row>
  </sheetData>
  <mergeCells count="239">
    <mergeCell ref="A281:B281"/>
    <mergeCell ref="A274:B274"/>
    <mergeCell ref="A275:B275"/>
    <mergeCell ref="A276:B276"/>
    <mergeCell ref="A277:B277"/>
    <mergeCell ref="A278:B278"/>
    <mergeCell ref="A279:B279"/>
    <mergeCell ref="A280:B280"/>
    <mergeCell ref="A41:B41"/>
    <mergeCell ref="A263:B263"/>
    <mergeCell ref="A264:B264"/>
    <mergeCell ref="A265:B265"/>
    <mergeCell ref="A266:B266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39:B239"/>
    <mergeCell ref="A240:B240"/>
    <mergeCell ref="F41:G41"/>
    <mergeCell ref="H41:I41"/>
    <mergeCell ref="A28:B28"/>
    <mergeCell ref="C28:D28"/>
    <mergeCell ref="F28:G28"/>
    <mergeCell ref="H28:I28"/>
    <mergeCell ref="A4:B4"/>
    <mergeCell ref="C4:D4"/>
    <mergeCell ref="F4:G4"/>
    <mergeCell ref="H4:I4"/>
    <mergeCell ref="F40:G40"/>
    <mergeCell ref="H40:I40"/>
    <mergeCell ref="A35:B35"/>
    <mergeCell ref="F35:G35"/>
    <mergeCell ref="A36:B36"/>
    <mergeCell ref="F39:G39"/>
    <mergeCell ref="A33:B33"/>
    <mergeCell ref="H38:I38"/>
    <mergeCell ref="H39:I39"/>
    <mergeCell ref="H36:I36"/>
    <mergeCell ref="F36:G36"/>
    <mergeCell ref="A31:B31"/>
    <mergeCell ref="F32:G32"/>
    <mergeCell ref="F31:G31"/>
    <mergeCell ref="A29:B29"/>
    <mergeCell ref="A30:B30"/>
    <mergeCell ref="A38:B38"/>
    <mergeCell ref="C38:D38"/>
    <mergeCell ref="F38:G38"/>
    <mergeCell ref="A39:B39"/>
    <mergeCell ref="C39:D39"/>
    <mergeCell ref="A267:B267"/>
    <mergeCell ref="A233:B233"/>
    <mergeCell ref="A234:B234"/>
    <mergeCell ref="A235:B235"/>
    <mergeCell ref="A236:B236"/>
    <mergeCell ref="A237:B237"/>
    <mergeCell ref="A238:B238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40:B40"/>
    <mergeCell ref="C40:D40"/>
    <mergeCell ref="A273:B273"/>
    <mergeCell ref="A257:B257"/>
    <mergeCell ref="A258:B258"/>
    <mergeCell ref="A259:B259"/>
    <mergeCell ref="A260:B260"/>
    <mergeCell ref="A261:B261"/>
    <mergeCell ref="A262:B262"/>
    <mergeCell ref="A241:B241"/>
    <mergeCell ref="A242:B242"/>
    <mergeCell ref="A243:B243"/>
    <mergeCell ref="A244:B244"/>
    <mergeCell ref="A245:B245"/>
    <mergeCell ref="A246:B246"/>
    <mergeCell ref="A247:B247"/>
    <mergeCell ref="A230:B230"/>
    <mergeCell ref="A231:B231"/>
    <mergeCell ref="A232:B232"/>
    <mergeCell ref="C41:D41"/>
    <mergeCell ref="A217:B217"/>
    <mergeCell ref="A218:B218"/>
    <mergeCell ref="A219:B219"/>
    <mergeCell ref="A220:B220"/>
    <mergeCell ref="A268:B268"/>
    <mergeCell ref="A269:B269"/>
    <mergeCell ref="A270:B270"/>
    <mergeCell ref="A271:B271"/>
    <mergeCell ref="A272:B272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176:B176"/>
    <mergeCell ref="A177:B177"/>
    <mergeCell ref="A178:B178"/>
    <mergeCell ref="A179:B179"/>
    <mergeCell ref="A194:B194"/>
    <mergeCell ref="A195:B195"/>
    <mergeCell ref="A196:B196"/>
    <mergeCell ref="A197:B197"/>
    <mergeCell ref="A198:B198"/>
    <mergeCell ref="A10:B10"/>
    <mergeCell ref="C10:D10"/>
    <mergeCell ref="F10:G10"/>
    <mergeCell ref="H10:I10"/>
    <mergeCell ref="A11:B11"/>
    <mergeCell ref="C11:D11"/>
    <mergeCell ref="F11:G11"/>
    <mergeCell ref="H11:I11"/>
    <mergeCell ref="A14:B14"/>
    <mergeCell ref="F14:G14"/>
    <mergeCell ref="C12:D12"/>
    <mergeCell ref="F12:G12"/>
    <mergeCell ref="H12:I12"/>
    <mergeCell ref="A13:B13"/>
    <mergeCell ref="C13:D13"/>
    <mergeCell ref="F13:G13"/>
    <mergeCell ref="H32:I32"/>
    <mergeCell ref="C22:D22"/>
    <mergeCell ref="A189:B189"/>
    <mergeCell ref="A190:B190"/>
    <mergeCell ref="A191:B191"/>
    <mergeCell ref="A192:B192"/>
    <mergeCell ref="A193:B193"/>
    <mergeCell ref="H29:I29"/>
    <mergeCell ref="H30:I30"/>
    <mergeCell ref="F29:G2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71:B171"/>
    <mergeCell ref="A172:B172"/>
    <mergeCell ref="A173:B173"/>
    <mergeCell ref="A174:B174"/>
    <mergeCell ref="A175:B175"/>
    <mergeCell ref="H15:I15"/>
    <mergeCell ref="H7:I7"/>
    <mergeCell ref="F30:G30"/>
    <mergeCell ref="C14:D14"/>
    <mergeCell ref="A12:B12"/>
    <mergeCell ref="H37:I37"/>
    <mergeCell ref="A9:B9"/>
    <mergeCell ref="C9:D9"/>
    <mergeCell ref="F9:G9"/>
    <mergeCell ref="H9:I9"/>
    <mergeCell ref="A37:B37"/>
    <mergeCell ref="F37:G37"/>
    <mergeCell ref="C36:D36"/>
    <mergeCell ref="C37:D37"/>
    <mergeCell ref="H33:I33"/>
    <mergeCell ref="H34:I34"/>
    <mergeCell ref="H35:I35"/>
    <mergeCell ref="C34:D34"/>
    <mergeCell ref="C35:D35"/>
    <mergeCell ref="F33:G33"/>
    <mergeCell ref="F34:G34"/>
    <mergeCell ref="A34:B34"/>
    <mergeCell ref="A15:B15"/>
    <mergeCell ref="H31:I31"/>
    <mergeCell ref="C24:D24"/>
    <mergeCell ref="C20:D20"/>
    <mergeCell ref="C23:D23"/>
    <mergeCell ref="C29:D29"/>
    <mergeCell ref="C30:D30"/>
    <mergeCell ref="H5:I5"/>
    <mergeCell ref="H6:I6"/>
    <mergeCell ref="H8:I8"/>
    <mergeCell ref="F24:G24"/>
    <mergeCell ref="H24:I24"/>
    <mergeCell ref="H21:I21"/>
    <mergeCell ref="H22:I22"/>
    <mergeCell ref="H23:I23"/>
    <mergeCell ref="F21:G21"/>
    <mergeCell ref="F22:G22"/>
    <mergeCell ref="F23:G23"/>
    <mergeCell ref="H20:I20"/>
    <mergeCell ref="F20:G20"/>
    <mergeCell ref="F5:G5"/>
    <mergeCell ref="F6:G6"/>
    <mergeCell ref="F7:G7"/>
    <mergeCell ref="F8:G8"/>
    <mergeCell ref="F15:G15"/>
    <mergeCell ref="H14:I14"/>
    <mergeCell ref="C15:D15"/>
    <mergeCell ref="C31:D31"/>
    <mergeCell ref="H13:I13"/>
    <mergeCell ref="F16:G16"/>
    <mergeCell ref="H16:I16"/>
    <mergeCell ref="A170:B170"/>
    <mergeCell ref="A169:B169"/>
    <mergeCell ref="A5:B5"/>
    <mergeCell ref="A6:B6"/>
    <mergeCell ref="A7:B7"/>
    <mergeCell ref="A8:B8"/>
    <mergeCell ref="C5:D5"/>
    <mergeCell ref="C6:D6"/>
    <mergeCell ref="C7:D7"/>
    <mergeCell ref="C8:D8"/>
    <mergeCell ref="A20:B20"/>
    <mergeCell ref="A21:B21"/>
    <mergeCell ref="A22:B22"/>
    <mergeCell ref="A23:B23"/>
    <mergeCell ref="A24:B24"/>
    <mergeCell ref="C32:D32"/>
    <mergeCell ref="C33:D33"/>
    <mergeCell ref="A32:B32"/>
    <mergeCell ref="C21:D21"/>
  </mergeCells>
  <phoneticPr fontId="1" type="noConversion"/>
  <conditionalFormatting sqref="I45:I49">
    <cfRule type="cellIs" dxfId="72" priority="247" operator="between">
      <formula>-100</formula>
      <formula>100</formula>
    </cfRule>
    <cfRule type="cellIs" dxfId="71" priority="248" operator="lessThan">
      <formula>-100</formula>
    </cfRule>
    <cfRule type="cellIs" dxfId="70" priority="249" operator="greaterThan">
      <formula>100</formula>
    </cfRule>
    <cfRule type="cellIs" dxfId="69" priority="250" operator="between">
      <formula>-100</formula>
      <formula>-100</formula>
    </cfRule>
    <cfRule type="cellIs" dxfId="68" priority="251" operator="between">
      <formula>-100</formula>
      <formula>-100</formula>
    </cfRule>
    <cfRule type="cellIs" dxfId="67" priority="255" operator="lessThan">
      <formula>-100</formula>
    </cfRule>
    <cfRule type="cellIs" dxfId="66" priority="256" operator="greaterThan">
      <formula>100</formula>
    </cfRule>
  </conditionalFormatting>
  <conditionalFormatting sqref="I51:I69 I78:I92 I287:I303">
    <cfRule type="cellIs" dxfId="65" priority="252" operator="between">
      <formula>-100</formula>
      <formula>100</formula>
    </cfRule>
    <cfRule type="cellIs" dxfId="64" priority="253" operator="lessThan">
      <formula>-100</formula>
    </cfRule>
    <cfRule type="cellIs" dxfId="63" priority="254" operator="greaterThan">
      <formula>100</formula>
    </cfRule>
  </conditionalFormatting>
  <conditionalFormatting sqref="I161:I167">
    <cfRule type="cellIs" dxfId="62" priority="241" operator="between">
      <formula>-100</formula>
      <formula>100</formula>
    </cfRule>
    <cfRule type="cellIs" dxfId="61" priority="242" operator="lessThan">
      <formula>-100</formula>
    </cfRule>
    <cfRule type="cellIs" dxfId="60" priority="243" operator="greaterThan">
      <formula>100</formula>
    </cfRule>
  </conditionalFormatting>
  <conditionalFormatting sqref="I170:I281">
    <cfRule type="cellIs" dxfId="59" priority="238" operator="between">
      <formula>-100</formula>
      <formula>100</formula>
    </cfRule>
    <cfRule type="cellIs" dxfId="58" priority="239" operator="lessThan">
      <formula>-100</formula>
    </cfRule>
    <cfRule type="cellIs" dxfId="57" priority="240" operator="greaterThan">
      <formula>100</formula>
    </cfRule>
  </conditionalFormatting>
  <conditionalFormatting sqref="I72:I74 I77">
    <cfRule type="cellIs" dxfId="56" priority="172" operator="between">
      <formula>-100</formula>
      <formula>100</formula>
    </cfRule>
    <cfRule type="cellIs" dxfId="55" priority="173" operator="lessThan">
      <formula>-100</formula>
    </cfRule>
    <cfRule type="cellIs" dxfId="54" priority="174" operator="greaterThan">
      <formula>100</formula>
    </cfRule>
  </conditionalFormatting>
  <conditionalFormatting sqref="I105:I106">
    <cfRule type="cellIs" dxfId="53" priority="169" operator="between">
      <formula>-100</formula>
      <formula>100</formula>
    </cfRule>
    <cfRule type="cellIs" dxfId="52" priority="170" operator="lessThan">
      <formula>-100</formula>
    </cfRule>
    <cfRule type="cellIs" dxfId="51" priority="171" operator="greaterThan">
      <formula>100</formula>
    </cfRule>
  </conditionalFormatting>
  <conditionalFormatting sqref="I304 I308:I310">
    <cfRule type="cellIs" dxfId="50" priority="163" operator="between">
      <formula>-100</formula>
      <formula>100</formula>
    </cfRule>
    <cfRule type="cellIs" dxfId="49" priority="164" operator="lessThan">
      <formula>-100</formula>
    </cfRule>
    <cfRule type="cellIs" dxfId="48" priority="165" operator="greaterThan">
      <formula>100</formula>
    </cfRule>
  </conditionalFormatting>
  <conditionalFormatting sqref="I317:I370">
    <cfRule type="cellIs" dxfId="47" priority="55" operator="between">
      <formula>-100</formula>
      <formula>100</formula>
    </cfRule>
    <cfRule type="cellIs" dxfId="46" priority="56" operator="lessThan">
      <formula>-100</formula>
    </cfRule>
    <cfRule type="cellIs" dxfId="45" priority="57" operator="greaterThan">
      <formula>100</formula>
    </cfRule>
  </conditionalFormatting>
  <conditionalFormatting sqref="I311">
    <cfRule type="cellIs" dxfId="44" priority="46" operator="between">
      <formula>-100</formula>
      <formula>100</formula>
    </cfRule>
    <cfRule type="cellIs" dxfId="43" priority="47" operator="lessThan">
      <formula>-100</formula>
    </cfRule>
    <cfRule type="cellIs" dxfId="42" priority="48" operator="greaterThan">
      <formula>100</formula>
    </cfRule>
  </conditionalFormatting>
  <conditionalFormatting sqref="I70">
    <cfRule type="cellIs" dxfId="41" priority="40" operator="between">
      <formula>-100</formula>
      <formula>100</formula>
    </cfRule>
    <cfRule type="cellIs" dxfId="40" priority="41" operator="lessThan">
      <formula>-100</formula>
    </cfRule>
    <cfRule type="cellIs" dxfId="39" priority="42" operator="greaterThan">
      <formula>100</formula>
    </cfRule>
  </conditionalFormatting>
  <conditionalFormatting sqref="I71">
    <cfRule type="cellIs" dxfId="38" priority="37" operator="between">
      <formula>-100</formula>
      <formula>100</formula>
    </cfRule>
    <cfRule type="cellIs" dxfId="37" priority="38" operator="lessThan">
      <formula>-100</formula>
    </cfRule>
    <cfRule type="cellIs" dxfId="36" priority="39" operator="greaterThan">
      <formula>100</formula>
    </cfRule>
  </conditionalFormatting>
  <conditionalFormatting sqref="I75:I76">
    <cfRule type="cellIs" dxfId="35" priority="34" operator="between">
      <formula>-100</formula>
      <formula>100</formula>
    </cfRule>
    <cfRule type="cellIs" dxfId="34" priority="35" operator="lessThan">
      <formula>-100</formula>
    </cfRule>
    <cfRule type="cellIs" dxfId="33" priority="36" operator="greaterThan">
      <formula>100</formula>
    </cfRule>
  </conditionalFormatting>
  <conditionalFormatting sqref="I107:I108">
    <cfRule type="cellIs" dxfId="32" priority="31" operator="between">
      <formula>-100</formula>
      <formula>100</formula>
    </cfRule>
    <cfRule type="cellIs" dxfId="31" priority="32" operator="lessThan">
      <formula>-100</formula>
    </cfRule>
    <cfRule type="cellIs" dxfId="30" priority="33" operator="greaterThan">
      <formula>100</formula>
    </cfRule>
  </conditionalFormatting>
  <conditionalFormatting sqref="I109:I110">
    <cfRule type="cellIs" dxfId="29" priority="28" operator="between">
      <formula>-100</formula>
      <formula>100</formula>
    </cfRule>
    <cfRule type="cellIs" dxfId="28" priority="29" operator="lessThan">
      <formula>-100</formula>
    </cfRule>
    <cfRule type="cellIs" dxfId="27" priority="30" operator="greaterThan">
      <formula>100</formula>
    </cfRule>
  </conditionalFormatting>
  <conditionalFormatting sqref="I111:I112">
    <cfRule type="cellIs" dxfId="26" priority="25" operator="between">
      <formula>-100</formula>
      <formula>100</formula>
    </cfRule>
    <cfRule type="cellIs" dxfId="25" priority="26" operator="lessThan">
      <formula>-100</formula>
    </cfRule>
    <cfRule type="cellIs" dxfId="24" priority="27" operator="greaterThan">
      <formula>100</formula>
    </cfRule>
  </conditionalFormatting>
  <conditionalFormatting sqref="I113:I114">
    <cfRule type="cellIs" dxfId="23" priority="22" operator="between">
      <formula>-100</formula>
      <formula>100</formula>
    </cfRule>
    <cfRule type="cellIs" dxfId="22" priority="23" operator="lessThan">
      <formula>-100</formula>
    </cfRule>
    <cfRule type="cellIs" dxfId="21" priority="24" operator="greaterThan">
      <formula>100</formula>
    </cfRule>
  </conditionalFormatting>
  <conditionalFormatting sqref="I115:I116">
    <cfRule type="cellIs" dxfId="20" priority="19" operator="between">
      <formula>-100</formula>
      <formula>100</formula>
    </cfRule>
    <cfRule type="cellIs" dxfId="19" priority="20" operator="lessThan">
      <formula>-100</formula>
    </cfRule>
    <cfRule type="cellIs" dxfId="18" priority="21" operator="greaterThan">
      <formula>100</formula>
    </cfRule>
  </conditionalFormatting>
  <conditionalFormatting sqref="I117:I118">
    <cfRule type="cellIs" dxfId="17" priority="16" operator="between">
      <formula>-100</formula>
      <formula>100</formula>
    </cfRule>
    <cfRule type="cellIs" dxfId="16" priority="17" operator="lessThan">
      <formula>-100</formula>
    </cfRule>
    <cfRule type="cellIs" dxfId="15" priority="18" operator="greaterThan">
      <formula>100</formula>
    </cfRule>
  </conditionalFormatting>
  <conditionalFormatting sqref="I119:I120">
    <cfRule type="cellIs" dxfId="14" priority="13" operator="between">
      <formula>-100</formula>
      <formula>100</formula>
    </cfRule>
    <cfRule type="cellIs" dxfId="13" priority="14" operator="lessThan">
      <formula>-100</formula>
    </cfRule>
    <cfRule type="cellIs" dxfId="12" priority="15" operator="greaterThan">
      <formula>100</formula>
    </cfRule>
  </conditionalFormatting>
  <conditionalFormatting sqref="I121">
    <cfRule type="cellIs" dxfId="11" priority="10" operator="between">
      <formula>-100</formula>
      <formula>100</formula>
    </cfRule>
    <cfRule type="cellIs" dxfId="10" priority="11" operator="lessThan">
      <formula>-100</formula>
    </cfRule>
    <cfRule type="cellIs" dxfId="9" priority="12" operator="greaterThan">
      <formula>100</formula>
    </cfRule>
  </conditionalFormatting>
  <conditionalFormatting sqref="I305:I306">
    <cfRule type="cellIs" dxfId="8" priority="7" operator="between">
      <formula>-100</formula>
      <formula>100</formula>
    </cfRule>
    <cfRule type="cellIs" dxfId="7" priority="8" operator="lessThan">
      <formula>-100</formula>
    </cfRule>
    <cfRule type="cellIs" dxfId="6" priority="9" operator="greaterThan">
      <formula>100</formula>
    </cfRule>
  </conditionalFormatting>
  <conditionalFormatting sqref="I307">
    <cfRule type="cellIs" dxfId="5" priority="4" operator="between">
      <formula>-100</formula>
      <formula>100</formula>
    </cfRule>
    <cfRule type="cellIs" dxfId="4" priority="5" operator="lessThan">
      <formula>-100</formula>
    </cfRule>
    <cfRule type="cellIs" dxfId="3" priority="6" operator="greaterThan">
      <formula>100</formula>
    </cfRule>
  </conditionalFormatting>
  <conditionalFormatting sqref="I312:I313">
    <cfRule type="cellIs" dxfId="2" priority="1" operator="between">
      <formula>-100</formula>
      <formula>100</formula>
    </cfRule>
    <cfRule type="cellIs" dxfId="1" priority="2" operator="lessThan">
      <formula>-100</formula>
    </cfRule>
    <cfRule type="cellIs" dxfId="0" priority="3" operator="greaterThan">
      <formula>100</formula>
    </cfRule>
  </conditionalFormatting>
  <pageMargins left="0.25" right="0.25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lenovo</cp:lastModifiedBy>
  <cp:lastPrinted>2019-06-19T04:44:50Z</cp:lastPrinted>
  <dcterms:created xsi:type="dcterms:W3CDTF">2019-03-19T17:15:36Z</dcterms:created>
  <dcterms:modified xsi:type="dcterms:W3CDTF">2019-06-28T10:32:28Z</dcterms:modified>
</cp:coreProperties>
</file>