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ml.chartshape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drawings/drawing4.xml" ContentType="application/vnd.openxmlformats-officedocument.drawingml.chartshapes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charts/chart311.xml" ContentType="application/vnd.openxmlformats-officedocument.drawingml.chart+xml"/>
  <Override PartName="/xl/charts/chart312.xml" ContentType="application/vnd.openxmlformats-officedocument.drawingml.chart+xml"/>
  <Override PartName="/xl/charts/chart313.xml" ContentType="application/vnd.openxmlformats-officedocument.drawingml.chart+xml"/>
  <Override PartName="/xl/charts/chart314.xml" ContentType="application/vnd.openxmlformats-officedocument.drawingml.chart+xml"/>
  <Override PartName="/xl/charts/_rels/chart312.xml.rels" ContentType="application/vnd.openxmlformats-package.relationships+xml"/>
  <Override PartName="/xl/charts/_rels/chart314.xml.rels" ContentType="application/vnd.openxmlformats-package.relationships+xml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Wekomm3" sheetId="1" state="visible" r:id="rId2"/>
    <sheet name="Ohmite" sheetId="2" state="visible" r:id="rId3"/>
  </sheets>
  <externalReferences>
    <externalReference r:id="rId4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N4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SHIBAURA Pxx-312</t>
        </r>
      </text>
    </comment>
    <comment ref="V2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partial differential first,
then divided by nominal value,
finally times its own.</t>
        </r>
      </text>
    </comment>
    <comment ref="W3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The change of the final result from 100ppm change of the parameter</t>
        </r>
      </text>
    </comment>
    <comment ref="X3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ppm change allowed for the parameter
when final result change 0.1ppm</t>
        </r>
      </text>
    </comment>
    <comment ref="Z4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Box height,
max-min in 18 to 23 deg C</t>
        </r>
      </text>
    </comment>
    <comment ref="Z9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Box height,
max-min in 18 to 23 deg C</t>
        </r>
      </text>
    </comment>
    <comment ref="Z14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Box height,
max-min in 18 to 23 deg C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M4" authorId="0">
      <text>
        <r>
          <rPr>
            <sz val="9"/>
            <color rgb="FF000000"/>
            <rFont val="Tahoma"/>
            <family val="2"/>
            <charset val="1"/>
          </rPr>
          <t xml:space="preserve"> Littelfuse Inc.
THERM NTC 150KOHM 3892K DO35 </t>
        </r>
      </text>
    </comment>
    <comment ref="U2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partial differential first,
then divided by nominal value,
finally times its own.</t>
        </r>
      </text>
    </comment>
    <comment ref="V3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The change of the final result from 100ppm change of the parameter</t>
        </r>
      </text>
    </comment>
    <comment ref="W3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ppm change allowed for the parameter
when final result change 0.1ppm</t>
        </r>
      </text>
    </comment>
    <comment ref="Y4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Box height,
max-min in 18 to 23 deg C</t>
        </r>
      </text>
    </comment>
    <comment ref="Y9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Box height,
max-min in 18 to 23 deg C</t>
        </r>
      </text>
    </comment>
    <comment ref="Y14" authorId="0">
      <text>
        <r>
          <rPr>
            <sz val="11"/>
            <color rgb="FF000000"/>
            <rFont val="宋体"/>
            <family val="2"/>
            <charset val="134"/>
          </rPr>
          <t xml:space="preserve">ZhangLM:
</t>
        </r>
        <r>
          <rPr>
            <sz val="9"/>
            <color rgb="FF000000"/>
            <rFont val="Tahoma"/>
            <family val="2"/>
            <charset val="1"/>
          </rPr>
          <t xml:space="preserve">Box height,
max-min in 18 to 23 deg C</t>
        </r>
      </text>
    </comment>
  </commentList>
</comments>
</file>

<file path=xl/sharedStrings.xml><?xml version="1.0" encoding="utf-8"?>
<sst xmlns="http://schemas.openxmlformats.org/spreadsheetml/2006/main" count="170" uniqueCount="80">
  <si>
    <r>
      <rPr>
        <sz val="11"/>
        <color rgb="FF000000"/>
        <rFont val="宋体"/>
        <family val="3"/>
        <charset val="134"/>
      </rPr>
      <t xml:space="preserve">A</t>
    </r>
    <r>
      <rPr>
        <sz val="11"/>
        <color rgb="FF000000"/>
        <rFont val="宋体"/>
        <family val="2"/>
        <charset val="134"/>
      </rPr>
      <t xml:space="preserve">djustment Procedure for compensate beta(and alpha)</t>
    </r>
  </si>
  <si>
    <r>
      <rPr>
        <sz val="11"/>
        <color rgb="FF000000"/>
        <rFont val="宋体"/>
        <family val="3"/>
        <charset val="134"/>
      </rPr>
      <t xml:space="preserve">R</t>
    </r>
    <r>
      <rPr>
        <sz val="11"/>
        <color rgb="FF000000"/>
        <rFont val="宋体"/>
        <family val="2"/>
        <charset val="134"/>
      </rPr>
      <t xml:space="preserve">esult After Compensation</t>
    </r>
  </si>
  <si>
    <t xml:space="preserve">1. Type in the necessary data: nomonal, Rm, tempco, in blue backgraound</t>
  </si>
  <si>
    <t xml:space="preserve">Sensitivity Analysis</t>
  </si>
  <si>
    <r>
      <rPr>
        <sz val="11"/>
        <color rgb="FF000000"/>
        <rFont val="宋体"/>
        <family val="3"/>
        <charset val="134"/>
      </rPr>
      <t xml:space="preserve">V</t>
    </r>
    <r>
      <rPr>
        <sz val="11"/>
        <color rgb="FF000000"/>
        <rFont val="宋体"/>
        <family val="2"/>
        <charset val="134"/>
      </rPr>
      <t xml:space="preserve">alue</t>
    </r>
  </si>
  <si>
    <t xml:space="preserve">@23 deg C</t>
  </si>
  <si>
    <t xml:space="preserve">2. Type in NTC value and its B value in light green cells</t>
  </si>
  <si>
    <r>
      <rPr>
        <sz val="11"/>
        <color rgb="FF000000"/>
        <rFont val="宋体"/>
        <family val="3"/>
        <charset val="134"/>
      </rPr>
      <t xml:space="preserve">R</t>
    </r>
    <r>
      <rPr>
        <sz val="11"/>
        <color rgb="FF000000"/>
        <rFont val="宋体"/>
        <family val="2"/>
        <charset val="134"/>
      </rPr>
      <t xml:space="preserve">p</t>
    </r>
  </si>
  <si>
    <r>
      <rPr>
        <sz val="11"/>
        <color rgb="FF000000"/>
        <rFont val="宋体"/>
        <family val="3"/>
        <charset val="134"/>
      </rPr>
      <t xml:space="preserve">N</t>
    </r>
    <r>
      <rPr>
        <sz val="11"/>
        <color rgb="FF000000"/>
        <rFont val="宋体"/>
        <family val="2"/>
        <charset val="134"/>
      </rPr>
      <t xml:space="preserve">TC</t>
    </r>
  </si>
  <si>
    <t xml:space="preserve">Param</t>
  </si>
  <si>
    <t xml:space="preserve">100ppm</t>
  </si>
  <si>
    <t xml:space="preserve">allowed</t>
  </si>
  <si>
    <r>
      <rPr>
        <sz val="11"/>
        <color rgb="FF000000"/>
        <rFont val="宋体"/>
        <family val="3"/>
        <charset val="134"/>
      </rPr>
      <t xml:space="preserve">D</t>
    </r>
    <r>
      <rPr>
        <sz val="11"/>
        <color rgb="FF000000"/>
        <rFont val="宋体"/>
        <family val="2"/>
        <charset val="134"/>
      </rPr>
      <t xml:space="preserve">eviation</t>
    </r>
  </si>
  <si>
    <r>
      <rPr>
        <sz val="11"/>
        <color rgb="FF000000"/>
        <rFont val="宋体"/>
        <family val="3"/>
        <charset val="134"/>
      </rPr>
      <t xml:space="preserve">p</t>
    </r>
    <r>
      <rPr>
        <sz val="11"/>
        <color rgb="FF000000"/>
        <rFont val="宋体"/>
        <family val="2"/>
        <charset val="134"/>
      </rPr>
      <t xml:space="preserve">pm</t>
    </r>
    <r>
      <rPr>
        <sz val="11"/>
        <color rgb="FF000000"/>
        <rFont val="宋体"/>
        <family val="3"/>
        <charset val="134"/>
      </rPr>
      <t xml:space="preserve"> @23C</t>
    </r>
  </si>
  <si>
    <t xml:space="preserve">3. Adjust Rp so that the red line of chart 'Final' is straight</t>
  </si>
  <si>
    <t xml:space="preserve">Rm</t>
  </si>
  <si>
    <t xml:space="preserve">Box variation</t>
  </si>
  <si>
    <t xml:space="preserve">ppm 18C-23C</t>
  </si>
  <si>
    <t xml:space="preserve">  (increase if concaved, decrease if convexed)</t>
  </si>
  <si>
    <t xml:space="preserve">Rp</t>
  </si>
  <si>
    <t xml:space="preserve">Alpha23</t>
  </si>
  <si>
    <t xml:space="preserve">ppm/C @23C</t>
  </si>
  <si>
    <t xml:space="preserve">  (if the constant of the second order is positive, it concaved)</t>
  </si>
  <si>
    <r>
      <rPr>
        <sz val="11"/>
        <color rgb="FF000000"/>
        <rFont val="宋体"/>
        <family val="3"/>
        <charset val="134"/>
      </rPr>
      <t xml:space="preserve">B</t>
    </r>
    <r>
      <rPr>
        <sz val="11"/>
        <color rgb="FF000000"/>
        <rFont val="宋体"/>
        <family val="2"/>
        <charset val="134"/>
      </rPr>
      <t xml:space="preserve">:</t>
    </r>
  </si>
  <si>
    <t xml:space="preserve">NTC</t>
  </si>
  <si>
    <r>
      <rPr>
        <sz val="11"/>
        <color rgb="FF000000"/>
        <rFont val="宋体"/>
        <family val="2"/>
        <charset val="134"/>
      </rPr>
      <t xml:space="preserve">Box</t>
    </r>
    <r>
      <rPr>
        <sz val="11"/>
        <color rgb="FF000000"/>
        <rFont val="宋体"/>
        <family val="3"/>
        <charset val="134"/>
      </rPr>
      <t xml:space="preserve"> TC</t>
    </r>
  </si>
  <si>
    <t xml:space="preserve">ppm/C</t>
  </si>
  <si>
    <t xml:space="preserve">  (so, if that constan is positive, increase Rp)</t>
  </si>
  <si>
    <t xml:space="preserve">Rc</t>
  </si>
  <si>
    <r>
      <rPr>
        <sz val="11"/>
        <color rgb="FF000000"/>
        <rFont val="宋体"/>
        <family val="3"/>
        <charset val="134"/>
      </rPr>
      <t xml:space="preserve">R</t>
    </r>
    <r>
      <rPr>
        <sz val="11"/>
        <color rgb="FF000000"/>
        <rFont val="宋体"/>
        <family val="2"/>
        <charset val="134"/>
      </rPr>
      <t xml:space="preserve">s</t>
    </r>
  </si>
  <si>
    <r>
      <rPr>
        <sz val="11"/>
        <color rgb="FF000000"/>
        <rFont val="宋体"/>
        <family val="3"/>
        <charset val="134"/>
      </rPr>
      <t xml:space="preserve">R</t>
    </r>
    <r>
      <rPr>
        <sz val="11"/>
        <color rgb="FF000000"/>
        <rFont val="宋体"/>
        <family val="2"/>
        <charset val="134"/>
      </rPr>
      <t xml:space="preserve">esult </t>
    </r>
    <r>
      <rPr>
        <sz val="11"/>
        <color rgb="FF000000"/>
        <rFont val="宋体"/>
        <family val="3"/>
        <charset val="134"/>
      </rPr>
      <t xml:space="preserve">Before</t>
    </r>
    <r>
      <rPr>
        <sz val="11"/>
        <color rgb="FF000000"/>
        <rFont val="宋体"/>
        <family val="2"/>
        <charset val="134"/>
      </rPr>
      <t xml:space="preserve"> Compensation</t>
    </r>
  </si>
  <si>
    <t xml:space="preserve">4. Adjust Rc so that the red line become flat</t>
  </si>
  <si>
    <r>
      <rPr>
        <sz val="11"/>
        <color rgb="FF000000"/>
        <rFont val="宋体"/>
        <family val="3"/>
        <charset val="134"/>
      </rPr>
      <t xml:space="preserve">N</t>
    </r>
    <r>
      <rPr>
        <sz val="11"/>
        <color rgb="FF000000"/>
        <rFont val="宋体"/>
        <family val="2"/>
        <charset val="134"/>
      </rPr>
      <t xml:space="preserve">ominal</t>
    </r>
  </si>
  <si>
    <t xml:space="preserve">(increase Rc if descends, decrease if ascends)</t>
  </si>
  <si>
    <t xml:space="preserve">5. Repeat step 3 and 4 if not satisfied</t>
  </si>
  <si>
    <t xml:space="preserve">6. Adjust Rs for minimum deviation</t>
  </si>
  <si>
    <t xml:space="preserve">alpha23</t>
  </si>
  <si>
    <t xml:space="preserve">TC Rc</t>
  </si>
  <si>
    <r>
      <rPr>
        <sz val="11"/>
        <color rgb="FF000000"/>
        <rFont val="宋体"/>
        <family val="3"/>
        <charset val="134"/>
      </rPr>
      <t xml:space="preserve">7. Refer to 'Result after compensation' </t>
    </r>
    <r>
      <rPr>
        <sz val="11"/>
        <color rgb="FF000000"/>
        <rFont val="宋体"/>
        <family val="2"/>
        <charset val="134"/>
      </rPr>
      <t xml:space="preserve">table</t>
    </r>
    <r>
      <rPr>
        <sz val="11"/>
        <color rgb="FF000000"/>
        <rFont val="宋体"/>
        <family val="3"/>
        <charset val="134"/>
      </rPr>
      <t xml:space="preserve"> to confirm</t>
    </r>
  </si>
  <si>
    <t xml:space="preserve">beta</t>
  </si>
  <si>
    <t xml:space="preserve">ppm/C2</t>
  </si>
  <si>
    <t xml:space="preserve">Improved, times</t>
  </si>
  <si>
    <r>
      <rPr>
        <sz val="11"/>
        <color rgb="FF000000"/>
        <rFont val="宋体"/>
        <family val="3"/>
        <charset val="134"/>
      </rPr>
      <t xml:space="preserve">8. Refer to 'Sensitivity Analysis' </t>
    </r>
    <r>
      <rPr>
        <sz val="11"/>
        <color rgb="FF000000"/>
        <rFont val="宋体"/>
        <family val="2"/>
        <charset val="134"/>
      </rPr>
      <t xml:space="preserve">table</t>
    </r>
  </si>
  <si>
    <r>
      <rPr>
        <sz val="11"/>
        <color rgb="FF000000"/>
        <rFont val="宋体"/>
        <family val="3"/>
        <charset val="134"/>
      </rPr>
      <t xml:space="preserve">爬升：需减少R</t>
    </r>
    <r>
      <rPr>
        <sz val="11"/>
        <color rgb="FF000000"/>
        <rFont val="宋体"/>
        <family val="2"/>
        <charset val="134"/>
      </rPr>
      <t xml:space="preserve">c</t>
    </r>
  </si>
  <si>
    <r>
      <rPr>
        <sz val="11"/>
        <color rgb="FF000000"/>
        <rFont val="宋体"/>
        <family val="3"/>
        <charset val="134"/>
      </rPr>
      <t xml:space="preserve">凹：需要增大P</t>
    </r>
    <r>
      <rPr>
        <sz val="11"/>
        <color rgb="FF000000"/>
        <rFont val="宋体"/>
        <family val="2"/>
        <charset val="134"/>
      </rPr>
      <t xml:space="preserve">p</t>
    </r>
    <r>
      <rPr>
        <sz val="11"/>
        <color rgb="FF000000"/>
        <rFont val="宋体"/>
        <family val="3"/>
        <charset val="134"/>
      </rPr>
      <t xml:space="preserve">、减少</t>
    </r>
    <r>
      <rPr>
        <sz val="11"/>
        <color rgb="FF000000"/>
        <rFont val="宋体"/>
        <family val="2"/>
        <charset val="134"/>
      </rPr>
      <t xml:space="preserve">NTC</t>
    </r>
  </si>
  <si>
    <r>
      <rPr>
        <sz val="11"/>
        <color rgb="FF000000"/>
        <rFont val="宋体"/>
        <family val="3"/>
        <charset val="134"/>
      </rPr>
      <t xml:space="preserve">下降：需增大R</t>
    </r>
    <r>
      <rPr>
        <sz val="11"/>
        <color rgb="FF000000"/>
        <rFont val="宋体"/>
        <family val="2"/>
        <charset val="134"/>
      </rPr>
      <t xml:space="preserve">c</t>
    </r>
  </si>
  <si>
    <t xml:space="preserve">凸：需要减少Pp、增大NTC</t>
  </si>
  <si>
    <t xml:space="preserve">Tn</t>
  </si>
  <si>
    <t xml:space="preserve">Temp</t>
  </si>
  <si>
    <r>
      <rPr>
        <sz val="11"/>
        <color rgb="FF000000"/>
        <rFont val="宋体"/>
        <family val="3"/>
        <charset val="134"/>
      </rPr>
      <t xml:space="preserve">R</t>
    </r>
    <r>
      <rPr>
        <sz val="11"/>
        <color rgb="FF000000"/>
        <rFont val="宋体"/>
        <family val="2"/>
        <charset val="134"/>
      </rPr>
      <t xml:space="preserve">m</t>
    </r>
  </si>
  <si>
    <r>
      <rPr>
        <sz val="11"/>
        <color rgb="FF000000"/>
        <rFont val="宋体"/>
        <family val="3"/>
        <charset val="134"/>
      </rPr>
      <t xml:space="preserve">R</t>
    </r>
    <r>
      <rPr>
        <sz val="11"/>
        <color rgb="FF000000"/>
        <rFont val="宋体"/>
        <family val="2"/>
        <charset val="134"/>
      </rPr>
      <t xml:space="preserve">m||(Rp+</t>
    </r>
    <r>
      <rPr>
        <sz val="11"/>
        <color rgb="FF000000"/>
        <rFont val="宋体"/>
        <family val="3"/>
        <charset val="134"/>
      </rPr>
      <t xml:space="preserve">NTC</t>
    </r>
    <r>
      <rPr>
        <sz val="11"/>
        <color rgb="FF000000"/>
        <rFont val="宋体"/>
        <family val="2"/>
        <charset val="134"/>
      </rPr>
      <t xml:space="preserve">)</t>
    </r>
  </si>
  <si>
    <t xml:space="preserve">Final</t>
  </si>
  <si>
    <r>
      <rPr>
        <sz val="11"/>
        <color rgb="FF000000"/>
        <rFont val="宋体"/>
        <family val="3"/>
        <charset val="134"/>
      </rPr>
      <t xml:space="preserve">s</t>
    </r>
    <r>
      <rPr>
        <sz val="11"/>
        <color rgb="FF000000"/>
        <rFont val="宋体"/>
        <family val="2"/>
        <charset val="134"/>
      </rPr>
      <t xml:space="preserve">hift Rm</t>
    </r>
  </si>
  <si>
    <t xml:space="preserve">SR104</t>
  </si>
  <si>
    <t xml:space="preserve">rising slope: need to reduce Rc</t>
  </si>
  <si>
    <t xml:space="preserve">Concave: need to increase Pp and reduce NTC </t>
  </si>
  <si>
    <t xml:space="preserve">Decrease: need to increase Rc </t>
  </si>
  <si>
    <t xml:space="preserve">Convex: need to reduce Pp and increase NTC </t>
  </si>
  <si>
    <t xml:space="preserve">Plotter</t>
  </si>
  <si>
    <t xml:space="preserve">-3.1862E-04</t>
  </si>
  <si>
    <t xml:space="preserve">-6.4940E-04</t>
  </si>
  <si>
    <t xml:space="preserve">alpha</t>
  </si>
  <si>
    <t xml:space="preserve">-4.1851E-02</t>
  </si>
  <si>
    <t xml:space="preserve">-4.3044E-02</t>
  </si>
  <si>
    <t xml:space="preserve">R</t>
  </si>
  <si>
    <t xml:space="preserve">9.9987E+03</t>
  </si>
  <si>
    <t xml:space="preserve">9.9983E+03</t>
  </si>
  <si>
    <t xml:space="preserve">Octave</t>
  </si>
  <si>
    <t xml:space="preserve">-3.186230370417924e-04</t>
  </si>
  <si>
    <t xml:space="preserve">-6.495266689945435e-02</t>
  </si>
  <si>
    <t xml:space="preserve">-3.529397064895246e-02</t>
  </si>
  <si>
    <t xml:space="preserve">-1.974738894834867e+00</t>
  </si>
  <si>
    <t xml:space="preserve">9.999077934384932e+03</t>
  </si>
  <si>
    <t xml:space="preserve">9.998898353336883e+03</t>
  </si>
  <si>
    <t xml:space="preserve">R@28</t>
  </si>
  <si>
    <t xml:space="preserve">9997.837776761495</t>
  </si>
  <si>
    <t xml:space="preserve">R@23</t>
  </si>
  <si>
    <t xml:space="preserve">9998.097121935245</t>
  </si>
  <si>
    <t xml:space="preserve">R@18</t>
  </si>
  <si>
    <t xml:space="preserve">9998.338941373388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</si>
</sst>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 * #,##0.00_ ;_ * \-#,##0.00_ ;_ * \-??_ ;_ @_ "/>
    <numFmt numFmtId="166" formatCode="0\ %"/>
    <numFmt numFmtId="167" formatCode="General"/>
    <numFmt numFmtId="168" formatCode="_ * #,##0.000_ ;_ * \-#,##0.000_ ;_ * \-??_ ;_ @_ "/>
    <numFmt numFmtId="169" formatCode="_ * #,##0.0_ ;_ * \-#,##0.0_ ;_ * \-??_ ;_ @_ "/>
    <numFmt numFmtId="170" formatCode="_ * #,##0_ ;_ * \-#,##0_ ;_ * \-??_ ;_ @_ "/>
    <numFmt numFmtId="171" formatCode="#,##0.0000_);\(#,##0.0000\)"/>
    <numFmt numFmtId="172" formatCode="0.000"/>
    <numFmt numFmtId="173" formatCode="0.0"/>
    <numFmt numFmtId="174" formatCode="0.00E+00"/>
    <numFmt numFmtId="175" formatCode="#,##0.0000\ ;\(#,##0.0000\)"/>
  </numFmts>
  <fonts count="18">
    <font>
      <sz val="11"/>
      <color rgb="FF000000"/>
      <name val="宋体"/>
      <family val="2"/>
      <charset val="13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MS Sans Serif"/>
      <family val="2"/>
      <charset val="1"/>
    </font>
    <font>
      <sz val="11"/>
      <color rgb="FF000000"/>
      <name val="宋体"/>
      <family val="3"/>
      <charset val="134"/>
    </font>
    <font>
      <b val="true"/>
      <sz val="11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color rgb="FF000000"/>
      <name val="Arial"/>
      <family val="2"/>
      <charset val="1"/>
    </font>
    <font>
      <sz val="9"/>
      <color rgb="FF000000"/>
      <name val="Tahoma"/>
      <family val="2"/>
      <charset val="1"/>
    </font>
    <font>
      <b val="true"/>
      <sz val="12"/>
      <color rgb="FF000000"/>
      <name val="宋体"/>
      <family val="2"/>
    </font>
    <font>
      <sz val="10"/>
      <color rgb="FF000000"/>
      <name val="宋体"/>
      <family val="2"/>
    </font>
    <font>
      <b val="true"/>
      <sz val="12"/>
      <color rgb="FF0070C0"/>
      <name val="宋体"/>
      <family val="0"/>
    </font>
    <font>
      <b val="true"/>
      <sz val="12"/>
      <color rgb="FF00B050"/>
      <name val="宋体"/>
      <family val="0"/>
    </font>
    <font>
      <b val="true"/>
      <sz val="12"/>
      <color rgb="FFC00000"/>
      <name val="宋体"/>
      <family val="0"/>
    </font>
    <font>
      <sz val="8"/>
      <color rgb="FF000000"/>
      <name val="宋体"/>
      <family val="2"/>
    </font>
    <font>
      <sz val="9"/>
      <color rgb="FF000000"/>
      <name val="宋体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98B855"/>
      </patternFill>
    </fill>
    <fill>
      <patternFill patternType="solid">
        <fgColor rgb="FFC3D69B"/>
        <bgColor rgb="FFC0C0C0"/>
      </patternFill>
    </fill>
    <fill>
      <patternFill patternType="solid">
        <fgColor rgb="FFB9CDE5"/>
        <bgColor rgb="FFC0C0C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8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22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1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2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3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0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2" borderId="5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5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5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4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0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5" borderId="7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2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7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3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5" borderId="14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7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2" borderId="0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5" borderId="1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5" fillId="0" borderId="1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0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2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2" fontId="5" fillId="0" borderId="1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7" fillId="5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5" fillId="5" borderId="14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5" fillId="5" borderId="1" xfId="22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2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72" fontId="5" fillId="0" borderId="0" xfId="22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C:\Data\MS\Excel" xfId="20"/>
    <cellStyle name="千位分隔 2" xfId="21"/>
    <cellStyle name="常规 2" xfId="22"/>
    <cellStyle name="百分比 2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C3D69B"/>
      <rgbColor rgb="FF3366FF"/>
      <rgbColor rgb="FF33CCCC"/>
      <rgbColor rgb="FF92D050"/>
      <rgbColor rgb="FFFFCC00"/>
      <rgbColor rgb="FFFF9900"/>
      <rgbColor rgb="FFFF6600"/>
      <rgbColor rgb="FF666699"/>
      <rgbColor rgb="FF98B855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sharedStrings" Target="sharedStrings.xml"/>
</Relationships>
</file>

<file path=xl/charts/_rels/chart312.xml.rels><?xml version="1.0" encoding="UTF-8"?>
<Relationships xmlns="http://schemas.openxmlformats.org/package/2006/relationships"><Relationship Id="rId1" Type="http://schemas.openxmlformats.org/officeDocument/2006/relationships/chartUserShapes" Target="../drawings/drawing2.xml"/>
</Relationships>
</file>

<file path=xl/charts/_rels/chart314.xml.rels><?xml version="1.0" encoding="UTF-8"?>
<Relationships xmlns="http://schemas.openxmlformats.org/package/2006/relationships"><Relationship Id="rId1" Type="http://schemas.openxmlformats.org/officeDocument/2006/relationships/chartUserShapes" Target="../drawings/drawing4.xml"/>
</Relationships>
</file>

<file path=xl/charts/chart3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  <a:r>
              <a:rPr b="1" sz="1200" spc="-1" strike="noStrike">
                <a:solidFill>
                  <a:srgbClr val="000000"/>
                </a:solidFill>
                <a:latin typeface="宋体"/>
                <a:ea typeface="宋体"/>
              </a:rPr>
              <a:t>Final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60869565217"/>
          <c:y val="0.109132284555259"/>
          <c:w val="0.753724007561437"/>
          <c:h val="0.801820520431384"/>
        </c:manualLayout>
      </c:layout>
      <c:scatterChart>
        <c:scatterStyle val="lineMarker"/>
        <c:varyColors val="0"/>
        <c:ser>
          <c:idx val="0"/>
          <c:order val="0"/>
          <c:tx>
            <c:strRef>
              <c:f>Wekomm3!$G$16:$G$16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3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2600">
                <a:solidFill>
                  <a:srgbClr val="ff0000"/>
                </a:solidFill>
                <a:round/>
              </a:ln>
            </c:spPr>
            <c:trendlineType val="poly"/>
            <c:order val="2"/>
            <c:forward val="0"/>
            <c:backward val="0"/>
            <c:dispRSqr val="1"/>
            <c:dispEq val="1"/>
          </c:trendline>
          <c:xVal>
            <c:numRef>
              <c:f>Wekomm3!$B$17:$B$37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Wekomm3!$G$17:$G$37</c:f>
              <c:numCache>
                <c:formatCode>General</c:formatCode>
                <c:ptCount val="21"/>
                <c:pt idx="0">
                  <c:v>10000.0000350235</c:v>
                </c:pt>
                <c:pt idx="1">
                  <c:v>9999.99998990882</c:v>
                </c:pt>
                <c:pt idx="2">
                  <c:v>9999.99995804274</c:v>
                </c:pt>
                <c:pt idx="3">
                  <c:v>9999.9999377329</c:v>
                </c:pt>
                <c:pt idx="4">
                  <c:v>9999.99992733865</c:v>
                </c:pt>
                <c:pt idx="5">
                  <c:v>9999.9999252695</c:v>
                </c:pt>
                <c:pt idx="6">
                  <c:v>9999.99992998344</c:v>
                </c:pt>
                <c:pt idx="7">
                  <c:v>9999.99993998552</c:v>
                </c:pt>
                <c:pt idx="8">
                  <c:v>9999.9999538263</c:v>
                </c:pt>
                <c:pt idx="9">
                  <c:v>9999.99997010047</c:v>
                </c:pt>
                <c:pt idx="10">
                  <c:v>9999.99998744543</c:v>
                </c:pt>
                <c:pt idx="11">
                  <c:v>10000.00000454</c:v>
                </c:pt>
                <c:pt idx="12">
                  <c:v>10000.0000201029</c:v>
                </c:pt>
                <c:pt idx="13">
                  <c:v>10000.000032892</c:v>
                </c:pt>
                <c:pt idx="14">
                  <c:v>10000.0000417025</c:v>
                </c:pt>
                <c:pt idx="15">
                  <c:v>10000.000045366</c:v>
                </c:pt>
                <c:pt idx="16">
                  <c:v>10000.0000427496</c:v>
                </c:pt>
                <c:pt idx="17">
                  <c:v>10000.0000327543</c:v>
                </c:pt>
                <c:pt idx="18">
                  <c:v>10000.0000143143</c:v>
                </c:pt>
                <c:pt idx="19">
                  <c:v>9999.99998639579</c:v>
                </c:pt>
                <c:pt idx="20">
                  <c:v>9999.99994799609</c:v>
                </c:pt>
              </c:numCache>
            </c:numRef>
          </c:yVal>
          <c:smooth val="0"/>
        </c:ser>
        <c:axId val="1154031"/>
        <c:axId val="65503208"/>
      </c:scatterChart>
      <c:valAx>
        <c:axId val="1154031"/>
        <c:scaling>
          <c:orientation val="minMax"/>
          <c:max val="29"/>
          <c:min val="17"/>
        </c:scaling>
        <c:delete val="0"/>
        <c:axPos val="b"/>
        <c:majorGridlines>
          <c:spPr>
            <a:ln w="3240">
              <a:solidFill>
                <a:srgbClr val="c0c0c0"/>
              </a:solidFill>
              <a:prstDash val="sysDash"/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</a:p>
        </c:txPr>
        <c:crossAx val="65503208"/>
        <c:crosses val="autoZero"/>
        <c:crossBetween val="midCat"/>
        <c:majorUnit val="1"/>
      </c:valAx>
      <c:valAx>
        <c:axId val="65503208"/>
        <c:scaling>
          <c:orientation val="minMax"/>
        </c:scaling>
        <c:delete val="0"/>
        <c:axPos val="l"/>
        <c:majorGridlines>
          <c:spPr>
            <a:ln w="3240">
              <a:solidFill>
                <a:srgbClr val="c0c0c0"/>
              </a:solidFill>
              <a:prstDash val="sysDash"/>
              <a:round/>
            </a:ln>
          </c:spPr>
        </c:majorGridlines>
        <c:numFmt formatCode="#,##0.0000_);\(#,##0.0000\)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</a:p>
        </c:txPr>
        <c:crossAx val="1154031"/>
        <c:crosses val="autoZero"/>
        <c:crossBetween val="midCat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3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2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  <a:r>
              <a:rPr b="1" lang="en-US" sz="1200" spc="-1" strike="noStrike">
                <a:solidFill>
                  <a:srgbClr val="000000"/>
                </a:solidFill>
                <a:latin typeface="宋体"/>
                <a:ea typeface="宋体"/>
              </a:rPr>
              <a:t>Rm(shifted) and Final</a:t>
            </a:r>
          </a:p>
        </c:rich>
      </c:tx>
      <c:layout>
        <c:manualLayout>
          <c:xMode val="edge"/>
          <c:yMode val="edge"/>
          <c:x val="0.4125226039783"/>
          <c:y val="0.0337862924185045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19349005425"/>
          <c:y val="0.118437662434098"/>
          <c:w val="0.79249547920434"/>
          <c:h val="0.764906809237395"/>
        </c:manualLayout>
      </c:layout>
      <c:scatterChart>
        <c:scatterStyle val="lineMarker"/>
        <c:varyColors val="0"/>
        <c:ser>
          <c:idx val="0"/>
          <c:order val="0"/>
          <c:tx>
            <c:strRef>
              <c:f>Wekomm3!$G$16:$G$16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rgbClr val="00b050"/>
            </a:solidFill>
            <a:ln w="25560">
              <a:solidFill>
                <a:srgbClr val="00b05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Wekomm3!$B$17:$B$37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Wekomm3!$G$17:$G$37</c:f>
              <c:numCache>
                <c:formatCode>General</c:formatCode>
                <c:ptCount val="21"/>
                <c:pt idx="0">
                  <c:v>10000.0000350235</c:v>
                </c:pt>
                <c:pt idx="1">
                  <c:v>9999.99998990882</c:v>
                </c:pt>
                <c:pt idx="2">
                  <c:v>9999.99995804274</c:v>
                </c:pt>
                <c:pt idx="3">
                  <c:v>9999.9999377329</c:v>
                </c:pt>
                <c:pt idx="4">
                  <c:v>9999.99992733865</c:v>
                </c:pt>
                <c:pt idx="5">
                  <c:v>9999.9999252695</c:v>
                </c:pt>
                <c:pt idx="6">
                  <c:v>9999.99992998344</c:v>
                </c:pt>
                <c:pt idx="7">
                  <c:v>9999.99993998552</c:v>
                </c:pt>
                <c:pt idx="8">
                  <c:v>9999.9999538263</c:v>
                </c:pt>
                <c:pt idx="9">
                  <c:v>9999.99997010047</c:v>
                </c:pt>
                <c:pt idx="10">
                  <c:v>9999.99998744543</c:v>
                </c:pt>
                <c:pt idx="11">
                  <c:v>10000.00000454</c:v>
                </c:pt>
                <c:pt idx="12">
                  <c:v>10000.0000201029</c:v>
                </c:pt>
                <c:pt idx="13">
                  <c:v>10000.000032892</c:v>
                </c:pt>
                <c:pt idx="14">
                  <c:v>10000.0000417025</c:v>
                </c:pt>
                <c:pt idx="15">
                  <c:v>10000.000045366</c:v>
                </c:pt>
                <c:pt idx="16">
                  <c:v>10000.0000427496</c:v>
                </c:pt>
                <c:pt idx="17">
                  <c:v>10000.0000327543</c:v>
                </c:pt>
                <c:pt idx="18">
                  <c:v>10000.0000143143</c:v>
                </c:pt>
                <c:pt idx="19">
                  <c:v>9999.99998639579</c:v>
                </c:pt>
                <c:pt idx="20">
                  <c:v>9999.99994799609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Wekomm3!$C$16:$C$16</c:f>
              <c:strCache>
                <c:ptCount val="1"/>
                <c:pt idx="0">
                  <c:v>Rm</c:v>
                </c:pt>
              </c:strCache>
            </c:strRef>
          </c:tx>
          <c:spPr>
            <a:solidFill>
              <a:srgbClr val="98b855"/>
            </a:solidFill>
            <a:ln w="19080">
              <a:solidFill>
                <a:srgbClr val="98b855"/>
              </a:solidFill>
              <a:round/>
            </a:ln>
          </c:spPr>
          <c:marker>
            <c:symbol val="circle"/>
            <c:size val="2"/>
            <c:spPr>
              <a:solidFill>
                <a:srgbClr val="98b855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Wekomm3!$B$17:$B$37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Wekomm3!$C$17:$C$37</c:f>
              <c:numCache>
                <c:formatCode>General</c:formatCode>
                <c:ptCount val="21"/>
                <c:pt idx="0">
                  <c:v>9999.94418483491</c:v>
                </c:pt>
                <c:pt idx="1">
                  <c:v>9999.94225109984</c:v>
                </c:pt>
                <c:pt idx="2">
                  <c:v>9999.94027186512</c:v>
                </c:pt>
                <c:pt idx="3">
                  <c:v>9999.93824713075</c:v>
                </c:pt>
                <c:pt idx="4">
                  <c:v>9999.93617689673</c:v>
                </c:pt>
                <c:pt idx="5">
                  <c:v>9999.93406116306</c:v>
                </c:pt>
                <c:pt idx="6">
                  <c:v>9999.93189992975</c:v>
                </c:pt>
                <c:pt idx="7">
                  <c:v>9999.92969319679</c:v>
                </c:pt>
                <c:pt idx="8">
                  <c:v>9999.92744096417</c:v>
                </c:pt>
                <c:pt idx="9">
                  <c:v>9999.92514323191</c:v>
                </c:pt>
                <c:pt idx="10">
                  <c:v>9999.9228</c:v>
                </c:pt>
                <c:pt idx="11">
                  <c:v>9999.92041126844</c:v>
                </c:pt>
                <c:pt idx="12">
                  <c:v>9999.91797703723</c:v>
                </c:pt>
                <c:pt idx="13">
                  <c:v>9999.91549730638</c:v>
                </c:pt>
                <c:pt idx="14">
                  <c:v>9999.91297207587</c:v>
                </c:pt>
                <c:pt idx="15">
                  <c:v>9999.91040134572</c:v>
                </c:pt>
                <c:pt idx="16">
                  <c:v>9999.90778511592</c:v>
                </c:pt>
                <c:pt idx="17">
                  <c:v>9999.90512338647</c:v>
                </c:pt>
                <c:pt idx="18">
                  <c:v>9999.90241615737</c:v>
                </c:pt>
                <c:pt idx="19">
                  <c:v>9999.89966342862</c:v>
                </c:pt>
                <c:pt idx="20">
                  <c:v>9999.89686520022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Wekomm3!$H$16:$H$16</c:f>
              <c:strCache>
                <c:ptCount val="1"/>
                <c:pt idx="0">
                  <c:v>shift Rm</c:v>
                </c:pt>
              </c:strCache>
            </c:strRef>
          </c:tx>
          <c:spPr>
            <a:solidFill>
              <a:srgbClr val="00b0f0"/>
            </a:solidFill>
            <a:ln w="25560">
              <a:solidFill>
                <a:srgbClr val="00b0f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Wekomm3!$B$17:$B$37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Wekomm3!$H$17:$H$37</c:f>
              <c:numCache>
                <c:formatCode>General</c:formatCode>
                <c:ptCount val="21"/>
                <c:pt idx="0">
                  <c:v>10000.0213848349</c:v>
                </c:pt>
                <c:pt idx="1">
                  <c:v>10000.0194510998</c:v>
                </c:pt>
                <c:pt idx="2">
                  <c:v>10000.0174718651</c:v>
                </c:pt>
                <c:pt idx="3">
                  <c:v>10000.0154471307</c:v>
                </c:pt>
                <c:pt idx="4">
                  <c:v>10000.0133768967</c:v>
                </c:pt>
                <c:pt idx="5">
                  <c:v>10000.0112611631</c:v>
                </c:pt>
                <c:pt idx="6">
                  <c:v>10000.0090999297</c:v>
                </c:pt>
                <c:pt idx="7">
                  <c:v>10000.0068931968</c:v>
                </c:pt>
                <c:pt idx="8">
                  <c:v>10000.0046409642</c:v>
                </c:pt>
                <c:pt idx="9">
                  <c:v>10000.0023432319</c:v>
                </c:pt>
                <c:pt idx="10">
                  <c:v>10000</c:v>
                </c:pt>
                <c:pt idx="11">
                  <c:v>9999.99761126844</c:v>
                </c:pt>
                <c:pt idx="12">
                  <c:v>9999.99517703723</c:v>
                </c:pt>
                <c:pt idx="13">
                  <c:v>9999.99269730638</c:v>
                </c:pt>
                <c:pt idx="14">
                  <c:v>9999.99017207587</c:v>
                </c:pt>
                <c:pt idx="15">
                  <c:v>9999.98760134572</c:v>
                </c:pt>
                <c:pt idx="16">
                  <c:v>9999.98498511592</c:v>
                </c:pt>
                <c:pt idx="17">
                  <c:v>9999.98232338647</c:v>
                </c:pt>
                <c:pt idx="18">
                  <c:v>9999.97961615737</c:v>
                </c:pt>
                <c:pt idx="19">
                  <c:v>9999.97686342862</c:v>
                </c:pt>
                <c:pt idx="20">
                  <c:v>9999.97406520022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Wekomm3!$I$16:$I$16</c:f>
              <c:strCache>
                <c:ptCount val="1"/>
                <c:pt idx="0">
                  <c:v>SR104</c:v>
                </c:pt>
              </c:strCache>
            </c:strRef>
          </c:tx>
          <c:spPr>
            <a:solidFill>
              <a:srgbClr val="c00000"/>
            </a:solidFill>
            <a:ln w="1584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Wekomm3!$B$17:$B$37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Wekomm3!$I$17:$I$37</c:f>
              <c:numCache>
                <c:formatCode>General</c:formatCode>
                <c:ptCount val="21"/>
                <c:pt idx="0">
                  <c:v>10000.001499999</c:v>
                </c:pt>
                <c:pt idx="1">
                  <c:v>10000.0024249994</c:v>
                </c:pt>
                <c:pt idx="2">
                  <c:v>10000.0031999997</c:v>
                </c:pt>
                <c:pt idx="3">
                  <c:v>10000.0038249999</c:v>
                </c:pt>
                <c:pt idx="4">
                  <c:v>10000.0043000001</c:v>
                </c:pt>
                <c:pt idx="5">
                  <c:v>10000.0046250003</c:v>
                </c:pt>
                <c:pt idx="6">
                  <c:v>10000.0048000003</c:v>
                </c:pt>
                <c:pt idx="7">
                  <c:v>10000.0048250003</c:v>
                </c:pt>
                <c:pt idx="8">
                  <c:v>10000.0047000003</c:v>
                </c:pt>
                <c:pt idx="9">
                  <c:v>10000.0044250002</c:v>
                </c:pt>
                <c:pt idx="10">
                  <c:v>10000.004</c:v>
                </c:pt>
                <c:pt idx="11">
                  <c:v>10000.0034249998</c:v>
                </c:pt>
                <c:pt idx="12">
                  <c:v>10000.0026999995</c:v>
                </c:pt>
                <c:pt idx="13">
                  <c:v>10000.0018249991</c:v>
                </c:pt>
                <c:pt idx="14">
                  <c:v>10000.0007999987</c:v>
                </c:pt>
                <c:pt idx="15">
                  <c:v>9999.99962499825</c:v>
                </c:pt>
                <c:pt idx="16">
                  <c:v>9999.99829999772</c:v>
                </c:pt>
                <c:pt idx="17">
                  <c:v>9999.99682499713</c:v>
                </c:pt>
                <c:pt idx="18">
                  <c:v>9999.99519999648</c:v>
                </c:pt>
                <c:pt idx="19">
                  <c:v>9999.99342499577</c:v>
                </c:pt>
                <c:pt idx="20">
                  <c:v>9999.991499995</c:v>
                </c:pt>
              </c:numCache>
            </c:numRef>
          </c:yVal>
          <c:smooth val="0"/>
        </c:ser>
        <c:axId val="55478460"/>
        <c:axId val="70064913"/>
      </c:scatterChart>
      <c:valAx>
        <c:axId val="55478460"/>
        <c:scaling>
          <c:orientation val="minMax"/>
          <c:max val="28"/>
          <c:min val="18"/>
        </c:scaling>
        <c:delete val="0"/>
        <c:axPos val="b"/>
        <c:majorGridlines>
          <c:spPr>
            <a:ln w="3240">
              <a:solidFill>
                <a:srgbClr val="c0c0c0"/>
              </a:solidFill>
              <a:prstDash val="sysDash"/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</a:p>
        </c:txPr>
        <c:crossAx val="70064913"/>
        <c:crosses val="autoZero"/>
        <c:crossBetween val="midCat"/>
        <c:majorUnit val="1"/>
      </c:valAx>
      <c:valAx>
        <c:axId val="70064913"/>
        <c:scaling>
          <c:orientation val="minMax"/>
          <c:max val="10000.02"/>
          <c:min val="9999.98"/>
        </c:scaling>
        <c:delete val="0"/>
        <c:axPos val="l"/>
        <c:majorGridlines>
          <c:spPr>
            <a:ln w="3240">
              <a:solidFill>
                <a:srgbClr val="c0c0c0"/>
              </a:solidFill>
              <a:prstDash val="sysDash"/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</a:p>
        </c:txPr>
        <c:crossAx val="55478460"/>
        <c:crosses val="autoZero"/>
        <c:crossBetween val="midCat"/>
        <c:majorUnit val="0.01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  <c:userShapes r:id="rId1"/>
</c:chartSpace>
</file>

<file path=xl/charts/chart3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2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  <a:r>
              <a:rPr b="1" sz="1200" spc="-1" strike="noStrike">
                <a:solidFill>
                  <a:srgbClr val="000000"/>
                </a:solidFill>
                <a:latin typeface="宋体"/>
                <a:ea typeface="宋体"/>
              </a:rPr>
              <a:t>Final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52202802253"/>
          <c:y val="0.109024012393493"/>
          <c:w val="0.753719485772064"/>
          <c:h val="0.801800929512006"/>
        </c:manualLayout>
      </c:layout>
      <c:scatterChart>
        <c:scatterStyle val="lineMarker"/>
        <c:varyColors val="0"/>
        <c:ser>
          <c:idx val="0"/>
          <c:order val="0"/>
          <c:tx>
            <c:strRef>
              <c:f>Ohmite!$F$16:$F$16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rgbClr val="000080"/>
            </a:solidFill>
            <a:ln w="12600">
              <a:solidFill>
                <a:srgbClr val="000080"/>
              </a:solidFill>
              <a:round/>
            </a:ln>
          </c:spPr>
          <c:marker>
            <c:symbol val="diamond"/>
            <c:size val="3"/>
            <c:spPr>
              <a:solidFill>
                <a:srgbClr val="000080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2600">
                <a:solidFill>
                  <a:srgbClr val="ff0000"/>
                </a:solidFill>
                <a:round/>
              </a:ln>
            </c:spPr>
            <c:trendlineType val="poly"/>
            <c:order val="2"/>
            <c:forward val="0"/>
            <c:backward val="0"/>
            <c:dispRSqr val="1"/>
            <c:dispEq val="1"/>
          </c:trendline>
          <c:xVal>
            <c:numRef>
              <c:f>Ohmite!$B$17:$B$37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Ohmite!$F$17:$F$37</c:f>
              <c:numCache>
                <c:formatCode>General</c:formatCode>
                <c:ptCount val="21"/>
                <c:pt idx="0">
                  <c:v>10000.0003710441</c:v>
                </c:pt>
                <c:pt idx="1">
                  <c:v>10000.0000705194</c:v>
                </c:pt>
                <c:pt idx="2">
                  <c:v>9999.99985372627</c:v>
                </c:pt>
                <c:pt idx="3">
                  <c:v>9999.99971008443</c:v>
                </c:pt>
                <c:pt idx="4">
                  <c:v>9999.99962929216</c:v>
                </c:pt>
                <c:pt idx="5">
                  <c:v>9999.9996013198</c:v>
                </c:pt>
                <c:pt idx="6">
                  <c:v>9999.99961640307</c:v>
                </c:pt>
                <c:pt idx="7">
                  <c:v>9999.99966503652</c:v>
                </c:pt>
                <c:pt idx="8">
                  <c:v>9999.99973796704</c:v>
                </c:pt>
                <c:pt idx="9">
                  <c:v>9999.99982618764</c:v>
                </c:pt>
                <c:pt idx="10">
                  <c:v>9999.99992093115</c:v>
                </c:pt>
                <c:pt idx="11">
                  <c:v>10000.0000136642</c:v>
                </c:pt>
                <c:pt idx="12">
                  <c:v>10000.0000960812</c:v>
                </c:pt>
                <c:pt idx="13">
                  <c:v>10000.0001600986</c:v>
                </c:pt>
                <c:pt idx="14">
                  <c:v>10000.000197849</c:v>
                </c:pt>
                <c:pt idx="15">
                  <c:v>10000.0002016755</c:v>
                </c:pt>
                <c:pt idx="16">
                  <c:v>10000.0001641267</c:v>
                </c:pt>
                <c:pt idx="17">
                  <c:v>10000.0000779506</c:v>
                </c:pt>
                <c:pt idx="18">
                  <c:v>9999.99993608978</c:v>
                </c:pt>
                <c:pt idx="19">
                  <c:v>9999.99973167635</c:v>
                </c:pt>
                <c:pt idx="20">
                  <c:v>9999.99945802662</c:v>
                </c:pt>
              </c:numCache>
            </c:numRef>
          </c:yVal>
          <c:smooth val="0"/>
        </c:ser>
        <c:axId val="23564268"/>
        <c:axId val="1125565"/>
      </c:scatterChart>
      <c:valAx>
        <c:axId val="23564268"/>
        <c:scaling>
          <c:orientation val="minMax"/>
          <c:max val="29"/>
          <c:min val="17"/>
        </c:scaling>
        <c:delete val="0"/>
        <c:axPos val="b"/>
        <c:majorGridlines>
          <c:spPr>
            <a:ln w="3240">
              <a:solidFill>
                <a:srgbClr val="c0c0c0"/>
              </a:solidFill>
              <a:prstDash val="sysDash"/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</a:p>
        </c:txPr>
        <c:crossAx val="1125565"/>
        <c:crosses val="autoZero"/>
        <c:crossBetween val="midCat"/>
        <c:majorUnit val="1"/>
      </c:valAx>
      <c:valAx>
        <c:axId val="1125565"/>
        <c:scaling>
          <c:orientation val="minMax"/>
        </c:scaling>
        <c:delete val="0"/>
        <c:axPos val="l"/>
        <c:majorGridlines>
          <c:spPr>
            <a:ln w="3240">
              <a:solidFill>
                <a:srgbClr val="c0c0c0"/>
              </a:solidFill>
              <a:prstDash val="sysDash"/>
              <a:round/>
            </a:ln>
          </c:spPr>
        </c:majorGridlines>
        <c:numFmt formatCode="#,##0.0000\ ;\(#,##0.0000\)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</a:p>
        </c:txPr>
        <c:crossAx val="23564268"/>
        <c:crosses val="autoZero"/>
        <c:crossBetween val="midCat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</c:chartSpace>
</file>

<file path=xl/charts/chart3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2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  <a:r>
              <a:rPr b="1" lang="en-US" sz="1200" spc="-1" strike="noStrike">
                <a:solidFill>
                  <a:srgbClr val="000000"/>
                </a:solidFill>
                <a:latin typeface="宋体"/>
                <a:ea typeface="宋体"/>
              </a:rPr>
              <a:t>Rm(shifted) and Final</a:t>
            </a:r>
          </a:p>
        </c:rich>
      </c:tx>
      <c:layout>
        <c:manualLayout>
          <c:xMode val="edge"/>
          <c:yMode val="edge"/>
          <c:x val="0.412522361359571"/>
          <c:y val="0.033931555620141"/>
        </c:manualLayout>
      </c:layout>
      <c:overlay val="0"/>
      <c:spPr>
        <a:noFill/>
        <a:ln w="2556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171735241503"/>
          <c:y val="0.118433481072441"/>
          <c:w val="0.792486583184258"/>
          <c:h val="0.7648768437114"/>
        </c:manualLayout>
      </c:layout>
      <c:scatterChart>
        <c:scatterStyle val="lineMarker"/>
        <c:varyColors val="0"/>
        <c:ser>
          <c:idx val="0"/>
          <c:order val="0"/>
          <c:tx>
            <c:strRef>
              <c:f>Ohmite!$F$16:$F$16</c:f>
              <c:strCache>
                <c:ptCount val="1"/>
                <c:pt idx="0">
                  <c:v>Final</c:v>
                </c:pt>
              </c:strCache>
            </c:strRef>
          </c:tx>
          <c:spPr>
            <a:solidFill>
              <a:srgbClr val="00b050"/>
            </a:solidFill>
            <a:ln w="25560">
              <a:solidFill>
                <a:srgbClr val="00b05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Ohmite!$B$17:$B$37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Ohmite!$F$17:$F$37</c:f>
              <c:numCache>
                <c:formatCode>General</c:formatCode>
                <c:ptCount val="21"/>
                <c:pt idx="0">
                  <c:v>10000.0003710441</c:v>
                </c:pt>
                <c:pt idx="1">
                  <c:v>10000.0000705194</c:v>
                </c:pt>
                <c:pt idx="2">
                  <c:v>9999.99985372627</c:v>
                </c:pt>
                <c:pt idx="3">
                  <c:v>9999.99971008443</c:v>
                </c:pt>
                <c:pt idx="4">
                  <c:v>9999.99962929216</c:v>
                </c:pt>
                <c:pt idx="5">
                  <c:v>9999.9996013198</c:v>
                </c:pt>
                <c:pt idx="6">
                  <c:v>9999.99961640307</c:v>
                </c:pt>
                <c:pt idx="7">
                  <c:v>9999.99966503652</c:v>
                </c:pt>
                <c:pt idx="8">
                  <c:v>9999.99973796704</c:v>
                </c:pt>
                <c:pt idx="9">
                  <c:v>9999.99982618764</c:v>
                </c:pt>
                <c:pt idx="10">
                  <c:v>9999.99992093115</c:v>
                </c:pt>
                <c:pt idx="11">
                  <c:v>10000.0000136642</c:v>
                </c:pt>
                <c:pt idx="12">
                  <c:v>10000.0000960812</c:v>
                </c:pt>
                <c:pt idx="13">
                  <c:v>10000.0001600986</c:v>
                </c:pt>
                <c:pt idx="14">
                  <c:v>10000.000197849</c:v>
                </c:pt>
                <c:pt idx="15">
                  <c:v>10000.0002016755</c:v>
                </c:pt>
                <c:pt idx="16">
                  <c:v>10000.0001641267</c:v>
                </c:pt>
                <c:pt idx="17">
                  <c:v>10000.0000779506</c:v>
                </c:pt>
                <c:pt idx="18">
                  <c:v>9999.99993608978</c:v>
                </c:pt>
                <c:pt idx="19">
                  <c:v>9999.99973167635</c:v>
                </c:pt>
                <c:pt idx="20">
                  <c:v>9999.99945802662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Ohmite!$C$16:$C$16</c:f>
              <c:strCache>
                <c:ptCount val="1"/>
                <c:pt idx="0">
                  <c:v>Rm</c:v>
                </c:pt>
              </c:strCache>
            </c:strRef>
          </c:tx>
          <c:spPr>
            <a:solidFill>
              <a:srgbClr val="98b855"/>
            </a:solidFill>
            <a:ln w="19080">
              <a:solidFill>
                <a:srgbClr val="98b855"/>
              </a:solidFill>
              <a:round/>
            </a:ln>
          </c:spPr>
          <c:marker>
            <c:symbol val="circle"/>
            <c:size val="2"/>
            <c:spPr>
              <a:solidFill>
                <a:srgbClr val="98b855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Ohmite!$B$17:$B$37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Ohmite!$C$17:$C$37</c:f>
              <c:numCache>
                <c:formatCode>General</c:formatCode>
                <c:ptCount val="21"/>
                <c:pt idx="0">
                  <c:v>9998.33256778062</c:v>
                </c:pt>
                <c:pt idx="1">
                  <c:v>9998.31084460472</c:v>
                </c:pt>
                <c:pt idx="2">
                  <c:v>9998.28879673095</c:v>
                </c:pt>
                <c:pt idx="3">
                  <c:v>9998.26642415932</c:v>
                </c:pt>
                <c:pt idx="4">
                  <c:v>9998.24372688983</c:v>
                </c:pt>
                <c:pt idx="5">
                  <c:v>9998.22070492247</c:v>
                </c:pt>
                <c:pt idx="6">
                  <c:v>9998.19735825725</c:v>
                </c:pt>
                <c:pt idx="7">
                  <c:v>9998.17368689417</c:v>
                </c:pt>
                <c:pt idx="8">
                  <c:v>9998.14969083323</c:v>
                </c:pt>
                <c:pt idx="9">
                  <c:v>9998.12537007443</c:v>
                </c:pt>
                <c:pt idx="10">
                  <c:v>9998.10072461776</c:v>
                </c:pt>
                <c:pt idx="11">
                  <c:v>9998.07575446323</c:v>
                </c:pt>
                <c:pt idx="12">
                  <c:v>9998.05045961084</c:v>
                </c:pt>
                <c:pt idx="13">
                  <c:v>9998.02484006059</c:v>
                </c:pt>
                <c:pt idx="14">
                  <c:v>9997.99889581247</c:v>
                </c:pt>
                <c:pt idx="15">
                  <c:v>9997.97262686649</c:v>
                </c:pt>
                <c:pt idx="16">
                  <c:v>9997.94603322265</c:v>
                </c:pt>
                <c:pt idx="17">
                  <c:v>9997.91911488095</c:v>
                </c:pt>
                <c:pt idx="18">
                  <c:v>9997.89187184138</c:v>
                </c:pt>
                <c:pt idx="19">
                  <c:v>9997.86430410396</c:v>
                </c:pt>
                <c:pt idx="20">
                  <c:v>9997.83641166867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Ohmite!$G$16:$G$16</c:f>
              <c:strCache>
                <c:ptCount val="1"/>
                <c:pt idx="0">
                  <c:v>shift Rm</c:v>
                </c:pt>
              </c:strCache>
            </c:strRef>
          </c:tx>
          <c:spPr>
            <a:solidFill>
              <a:srgbClr val="00b0f0"/>
            </a:solidFill>
            <a:ln w="25560">
              <a:solidFill>
                <a:srgbClr val="00b0f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Ohmite!$B$17:$B$37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Ohmite!$G$17:$G$37</c:f>
              <c:numCache>
                <c:formatCode>General</c:formatCode>
                <c:ptCount val="21"/>
                <c:pt idx="0">
                  <c:v>9998.40976778062</c:v>
                </c:pt>
                <c:pt idx="1">
                  <c:v>9998.38804460472</c:v>
                </c:pt>
                <c:pt idx="2">
                  <c:v>9998.36599673095</c:v>
                </c:pt>
                <c:pt idx="3">
                  <c:v>9998.34362415932</c:v>
                </c:pt>
                <c:pt idx="4">
                  <c:v>9998.32092688983</c:v>
                </c:pt>
                <c:pt idx="5">
                  <c:v>9998.29790492247</c:v>
                </c:pt>
                <c:pt idx="6">
                  <c:v>9998.27455825725</c:v>
                </c:pt>
                <c:pt idx="7">
                  <c:v>9998.25088689417</c:v>
                </c:pt>
                <c:pt idx="8">
                  <c:v>9998.22689083323</c:v>
                </c:pt>
                <c:pt idx="9">
                  <c:v>9998.20257007443</c:v>
                </c:pt>
                <c:pt idx="10">
                  <c:v>9998.17792461776</c:v>
                </c:pt>
                <c:pt idx="11">
                  <c:v>9998.15295446323</c:v>
                </c:pt>
                <c:pt idx="12">
                  <c:v>9998.12765961084</c:v>
                </c:pt>
                <c:pt idx="13">
                  <c:v>9998.10204006059</c:v>
                </c:pt>
                <c:pt idx="14">
                  <c:v>9998.07609581247</c:v>
                </c:pt>
                <c:pt idx="15">
                  <c:v>9998.04982686649</c:v>
                </c:pt>
                <c:pt idx="16">
                  <c:v>9998.02323322265</c:v>
                </c:pt>
                <c:pt idx="17">
                  <c:v>9997.99631488095</c:v>
                </c:pt>
                <c:pt idx="18">
                  <c:v>9997.96907184138</c:v>
                </c:pt>
                <c:pt idx="19">
                  <c:v>9997.94150410396</c:v>
                </c:pt>
                <c:pt idx="20">
                  <c:v>9997.91361166867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Ohmite!$H$16:$H$16</c:f>
              <c:strCache>
                <c:ptCount val="1"/>
                <c:pt idx="0">
                  <c:v>SR104</c:v>
                </c:pt>
              </c:strCache>
            </c:strRef>
          </c:tx>
          <c:spPr>
            <a:solidFill>
              <a:srgbClr val="c00000"/>
            </a:solidFill>
            <a:ln w="1584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Ohmite!$B$17:$B$37</c:f>
              <c:numCache>
                <c:formatCode>General</c:formatCode>
                <c:ptCount val="21"/>
                <c:pt idx="0">
                  <c:v>18</c:v>
                </c:pt>
                <c:pt idx="1">
                  <c:v>18.5</c:v>
                </c:pt>
                <c:pt idx="2">
                  <c:v>19</c:v>
                </c:pt>
                <c:pt idx="3">
                  <c:v>19.5</c:v>
                </c:pt>
                <c:pt idx="4">
                  <c:v>20</c:v>
                </c:pt>
                <c:pt idx="5">
                  <c:v>20.5</c:v>
                </c:pt>
                <c:pt idx="6">
                  <c:v>21</c:v>
                </c:pt>
                <c:pt idx="7">
                  <c:v>21.5</c:v>
                </c:pt>
                <c:pt idx="8">
                  <c:v>22</c:v>
                </c:pt>
                <c:pt idx="9">
                  <c:v>22.5</c:v>
                </c:pt>
                <c:pt idx="10">
                  <c:v>23</c:v>
                </c:pt>
                <c:pt idx="11">
                  <c:v>23.5</c:v>
                </c:pt>
                <c:pt idx="12">
                  <c:v>24</c:v>
                </c:pt>
                <c:pt idx="13">
                  <c:v>24.5</c:v>
                </c:pt>
                <c:pt idx="14">
                  <c:v>25</c:v>
                </c:pt>
                <c:pt idx="15">
                  <c:v>25.5</c:v>
                </c:pt>
                <c:pt idx="16">
                  <c:v>26</c:v>
                </c:pt>
                <c:pt idx="17">
                  <c:v>26.5</c:v>
                </c:pt>
                <c:pt idx="18">
                  <c:v>27</c:v>
                </c:pt>
                <c:pt idx="19">
                  <c:v>27.5</c:v>
                </c:pt>
                <c:pt idx="20">
                  <c:v>28</c:v>
                </c:pt>
              </c:numCache>
            </c:numRef>
          </c:xVal>
          <c:yVal>
            <c:numRef>
              <c:f>Ohmite!$H$17:$H$37</c:f>
              <c:numCache>
                <c:formatCode>General</c:formatCode>
                <c:ptCount val="21"/>
                <c:pt idx="0">
                  <c:v>10000.001499999</c:v>
                </c:pt>
                <c:pt idx="1">
                  <c:v>10000.0024249994</c:v>
                </c:pt>
                <c:pt idx="2">
                  <c:v>10000.0031999997</c:v>
                </c:pt>
                <c:pt idx="3">
                  <c:v>10000.0038249999</c:v>
                </c:pt>
                <c:pt idx="4">
                  <c:v>10000.0043000001</c:v>
                </c:pt>
                <c:pt idx="5">
                  <c:v>10000.0046250003</c:v>
                </c:pt>
                <c:pt idx="6">
                  <c:v>10000.0048000003</c:v>
                </c:pt>
                <c:pt idx="7">
                  <c:v>10000.0048250003</c:v>
                </c:pt>
                <c:pt idx="8">
                  <c:v>10000.0047000003</c:v>
                </c:pt>
                <c:pt idx="9">
                  <c:v>10000.0044250002</c:v>
                </c:pt>
                <c:pt idx="10">
                  <c:v>10000.004</c:v>
                </c:pt>
                <c:pt idx="11">
                  <c:v>10000.0034249998</c:v>
                </c:pt>
                <c:pt idx="12">
                  <c:v>10000.0026999995</c:v>
                </c:pt>
                <c:pt idx="13">
                  <c:v>10000.0018249991</c:v>
                </c:pt>
                <c:pt idx="14">
                  <c:v>10000.0007999987</c:v>
                </c:pt>
                <c:pt idx="15">
                  <c:v>9999.99962499825</c:v>
                </c:pt>
                <c:pt idx="16">
                  <c:v>9999.99829999772</c:v>
                </c:pt>
                <c:pt idx="17">
                  <c:v>9999.99682499713</c:v>
                </c:pt>
                <c:pt idx="18">
                  <c:v>9999.99519999648</c:v>
                </c:pt>
                <c:pt idx="19">
                  <c:v>9999.99342499577</c:v>
                </c:pt>
                <c:pt idx="20">
                  <c:v>9999.991499995</c:v>
                </c:pt>
              </c:numCache>
            </c:numRef>
          </c:yVal>
          <c:smooth val="0"/>
        </c:ser>
        <c:axId val="38263004"/>
        <c:axId val="2503381"/>
      </c:scatterChart>
      <c:valAx>
        <c:axId val="38263004"/>
        <c:scaling>
          <c:orientation val="minMax"/>
          <c:max val="28"/>
          <c:min val="18"/>
        </c:scaling>
        <c:delete val="0"/>
        <c:axPos val="b"/>
        <c:majorGridlines>
          <c:spPr>
            <a:ln w="3240">
              <a:solidFill>
                <a:srgbClr val="c0c0c0"/>
              </a:solidFill>
              <a:prstDash val="sysDash"/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8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</a:p>
        </c:txPr>
        <c:crossAx val="2503381"/>
        <c:crosses val="autoZero"/>
        <c:crossBetween val="midCat"/>
        <c:majorUnit val="1"/>
      </c:valAx>
      <c:valAx>
        <c:axId val="2503381"/>
        <c:scaling>
          <c:orientation val="minMax"/>
          <c:max val="10000.02"/>
          <c:min val="9999.98"/>
        </c:scaling>
        <c:delete val="0"/>
        <c:axPos val="l"/>
        <c:majorGridlines>
          <c:spPr>
            <a:ln w="3240">
              <a:solidFill>
                <a:srgbClr val="c0c0c0"/>
              </a:solidFill>
              <a:prstDash val="sysDash"/>
              <a:round/>
            </a:ln>
          </c:spPr>
        </c:majorGridlines>
        <c:numFmt formatCode="General" sourceLinked="0"/>
        <c:majorTickMark val="in"/>
        <c:minorTickMark val="none"/>
        <c:tickLblPos val="nextTo"/>
        <c:spPr>
          <a:ln w="324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宋体"/>
                <a:ea typeface="宋体"/>
              </a:defRPr>
            </a:pPr>
          </a:p>
        </c:txPr>
        <c:crossAx val="38263004"/>
        <c:crosses val="autoZero"/>
        <c:crossBetween val="midCat"/>
        <c:majorUnit val="0.01"/>
      </c:valAx>
      <c:spPr>
        <a:solidFill>
          <a:srgbClr val="ffffff"/>
        </a:solidFill>
        <a:ln w="12600">
          <a:solidFill>
            <a:srgbClr val="808080"/>
          </a:solidFill>
          <a:round/>
        </a:ln>
      </c:spPr>
    </c:plotArea>
    <c:plotVisOnly val="1"/>
    <c:dispBlanksAs val="gap"/>
  </c:chart>
  <c:spPr>
    <a:solidFill>
      <a:srgbClr val="ffffff"/>
    </a:solidFill>
    <a:ln w="3240">
      <a:solidFill>
        <a:srgbClr val="000000"/>
      </a:solidFill>
      <a:round/>
    </a:ln>
  </c:spPr>
  <c:userShapes r:id="rId1"/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11.xml"/><Relationship Id="rId2" Type="http://schemas.openxmlformats.org/officeDocument/2006/relationships/chart" Target="../charts/chart31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13.xml"/><Relationship Id="rId2" Type="http://schemas.openxmlformats.org/officeDocument/2006/relationships/chart" Target="../charts/chart31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22</xdr:col>
      <xdr:colOff>725040</xdr:colOff>
      <xdr:row>20</xdr:row>
      <xdr:rowOff>10080</xdr:rowOff>
    </xdr:from>
    <xdr:to>
      <xdr:col>29</xdr:col>
      <xdr:colOff>429840</xdr:colOff>
      <xdr:row>41</xdr:row>
      <xdr:rowOff>48240</xdr:rowOff>
    </xdr:to>
    <xdr:graphicFrame>
      <xdr:nvGraphicFramePr>
        <xdr:cNvPr id="0" name="Chart 2"/>
        <xdr:cNvGraphicFramePr/>
      </xdr:nvGraphicFramePr>
      <xdr:xfrm>
        <a:off x="11194200" y="3572280"/>
        <a:ext cx="4760640" cy="3638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9360</xdr:colOff>
      <xdr:row>15</xdr:row>
      <xdr:rowOff>162000</xdr:rowOff>
    </xdr:from>
    <xdr:to>
      <xdr:col>22</xdr:col>
      <xdr:colOff>352080</xdr:colOff>
      <xdr:row>44</xdr:row>
      <xdr:rowOff>18720</xdr:rowOff>
    </xdr:to>
    <xdr:graphicFrame>
      <xdr:nvGraphicFramePr>
        <xdr:cNvPr id="1" name="Chart 1"/>
        <xdr:cNvGraphicFramePr/>
      </xdr:nvGraphicFramePr>
      <xdr:xfrm>
        <a:off x="6043680" y="2847960"/>
        <a:ext cx="4777560" cy="4847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dr="http://schemas.openxmlformats.org/drawingml/2006/chartDrawing" xmlns:a="http://schemas.openxmlformats.org/drawingml/2006/main" xmlns:c="http://schemas.openxmlformats.org/drawingml/2006/chart">
  <cdr:relSizeAnchor>
    <cdr:from>
      <cdr:x>0.281344183242917</cdr:x>
      <cdr:y>0.182000445533526</cdr:y>
    </cdr:from>
    <cdr:to>
      <cdr:x>0.701702833031947</cdr:x>
      <cdr:y>0.232048711665553</cdr:y>
    </cdr:to>
    <cdr:sp>
      <cdr:nvSpPr>
        <cdr:cNvPr id="2" name="TextBox 3"/>
        <cdr:cNvSpPr/>
      </cdr:nvSpPr>
      <cdr:spPr>
        <a:xfrm>
          <a:off x="1344240" y="882360"/>
          <a:ext cx="2008440" cy="242640"/>
        </a:xfrm>
        <a:prstGeom prst="rect">
          <a:avLst/>
        </a:prstGeom>
        <a:noFill/>
        <a:ln w="0">
          <a:noFill/>
        </a:ln>
      </cdr:spPr>
      <cdr:style>
        <a:lnRef idx="0"/>
        <a:fillRef idx="0"/>
        <a:effectRef idx="0"/>
        <a:fontRef idx="minor"/>
      </cdr:style>
      <cdr:txBody>
        <a:bodyPr wrap="none" lIns="90000" rIns="90000" tIns="45000" bIns="45000" anchor="t">
          <a:sp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en-US" sz="1200" spc="-1" strike="noStrike">
              <a:solidFill>
                <a:srgbClr val="0070c0"/>
              </a:solidFill>
              <a:latin typeface="宋体"/>
              <a:ea typeface="宋体"/>
            </a:rPr>
            <a:t>Wekomm original(shifted)</a:t>
          </a:r>
          <a:endParaRPr b="0" sz="1200" spc="-1" strike="noStrike">
            <a:latin typeface="Times New Roman"/>
          </a:endParaRPr>
        </a:p>
      </cdr:txBody>
    </cdr:sp>
  </cdr:relSizeAnchor>
  <cdr:relSizeAnchor>
    <cdr:from>
      <cdr:x>0.197860156720916</cdr:x>
      <cdr:y>0.511695255067944</cdr:y>
    </cdr:from>
    <cdr:to>
      <cdr:x>0.522528631705847</cdr:x>
      <cdr:y>0.56174352119997</cdr:y>
    </cdr:to>
    <cdr:sp>
      <cdr:nvSpPr>
        <cdr:cNvPr id="3" name="TextBox 3"/>
        <cdr:cNvSpPr/>
      </cdr:nvSpPr>
      <cdr:spPr>
        <a:xfrm>
          <a:off x="945360" y="2480760"/>
          <a:ext cx="1551240" cy="242640"/>
        </a:xfrm>
        <a:prstGeom prst="rect">
          <a:avLst/>
        </a:prstGeom>
        <a:noFill/>
        <a:ln w="0">
          <a:noFill/>
        </a:ln>
      </cdr:spPr>
      <cdr:style>
        <a:lnRef idx="0"/>
        <a:fillRef idx="0"/>
        <a:effectRef idx="0"/>
        <a:fontRef idx="minor"/>
      </cdr:style>
      <cdr:txBody>
        <a:bodyPr wrap="none" lIns="90000" rIns="90000" tIns="45000" bIns="45000" anchor="t">
          <a:sp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en-US" sz="1200" spc="-1" strike="noStrike">
              <a:solidFill>
                <a:srgbClr val="00b050"/>
              </a:solidFill>
              <a:latin typeface="宋体"/>
              <a:ea typeface="宋体"/>
            </a:rPr>
            <a:t>Wekomm compensated</a:t>
          </a:r>
          <a:endParaRPr b="0" sz="1200" spc="-1" strike="noStrike">
            <a:latin typeface="Times New Roman"/>
          </a:endParaRPr>
        </a:p>
      </cdr:txBody>
    </cdr:sp>
  </cdr:relSizeAnchor>
  <cdr:relSizeAnchor>
    <cdr:from>
      <cdr:x>0.23545810729355</cdr:x>
      <cdr:y>0.346996361476201</cdr:y>
    </cdr:from>
    <cdr:to>
      <cdr:x>0.352772754671489</cdr:x>
      <cdr:y>0.397044627608227</cdr:y>
    </cdr:to>
    <cdr:sp>
      <cdr:nvSpPr>
        <cdr:cNvPr id="4" name="TextBox 3"/>
        <cdr:cNvSpPr/>
      </cdr:nvSpPr>
      <cdr:spPr>
        <a:xfrm>
          <a:off x="1125000" y="1682280"/>
          <a:ext cx="560520" cy="242640"/>
        </a:xfrm>
        <a:prstGeom prst="rect">
          <a:avLst/>
        </a:prstGeom>
        <a:noFill/>
        <a:ln w="0">
          <a:noFill/>
        </a:ln>
      </cdr:spPr>
      <cdr:style>
        <a:lnRef idx="0"/>
        <a:fillRef idx="0"/>
        <a:effectRef idx="0"/>
        <a:fontRef idx="minor"/>
      </cdr:style>
      <cdr:txBody>
        <a:bodyPr wrap="none" lIns="90000" rIns="90000" tIns="45000" bIns="45000" anchor="t">
          <a:sp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en-US" sz="1200" spc="-1" strike="noStrike">
              <a:solidFill>
                <a:srgbClr val="c00000"/>
              </a:solidFill>
              <a:latin typeface="宋体"/>
              <a:ea typeface="宋体"/>
            </a:rPr>
            <a:t>SR104</a:t>
          </a:r>
          <a:endParaRPr b="0" sz="1200" spc="-1" strike="noStrike">
            <a:latin typeface="Times New Roman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21</xdr:col>
      <xdr:colOff>734040</xdr:colOff>
      <xdr:row>18</xdr:row>
      <xdr:rowOff>-360</xdr:rowOff>
    </xdr:from>
    <xdr:to>
      <xdr:col>27</xdr:col>
      <xdr:colOff>444600</xdr:colOff>
      <xdr:row>39</xdr:row>
      <xdr:rowOff>36720</xdr:rowOff>
    </xdr:to>
    <xdr:graphicFrame>
      <xdr:nvGraphicFramePr>
        <xdr:cNvPr id="5" name="Chart 2"/>
        <xdr:cNvGraphicFramePr/>
      </xdr:nvGraphicFramePr>
      <xdr:xfrm>
        <a:off x="13072680" y="3230280"/>
        <a:ext cx="4984200" cy="3717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360</xdr:colOff>
      <xdr:row>16</xdr:row>
      <xdr:rowOff>1440</xdr:rowOff>
    </xdr:from>
    <xdr:to>
      <xdr:col>20</xdr:col>
      <xdr:colOff>530280</xdr:colOff>
      <xdr:row>44</xdr:row>
      <xdr:rowOff>48600</xdr:rowOff>
    </xdr:to>
    <xdr:graphicFrame>
      <xdr:nvGraphicFramePr>
        <xdr:cNvPr id="6" name="Chart 1"/>
        <xdr:cNvGraphicFramePr/>
      </xdr:nvGraphicFramePr>
      <xdr:xfrm>
        <a:off x="6225120" y="2881800"/>
        <a:ext cx="6037200" cy="4954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dr="http://schemas.openxmlformats.org/drawingml/2006/chartDrawing" xmlns:a="http://schemas.openxmlformats.org/drawingml/2006/main" xmlns:c="http://schemas.openxmlformats.org/drawingml/2006/chart">
  <cdr:relSizeAnchor>
    <cdr:from>
      <cdr:x>0.324985092426953</cdr:x>
      <cdr:y>0.181937077672019</cdr:y>
    </cdr:from>
    <cdr:to>
      <cdr:x>0.657662492546213</cdr:x>
      <cdr:y>0.230908958802587</cdr:y>
    </cdr:to>
    <cdr:sp>
      <cdr:nvSpPr>
        <cdr:cNvPr id="7" name="TextBox 3"/>
        <cdr:cNvSpPr/>
      </cdr:nvSpPr>
      <cdr:spPr>
        <a:xfrm>
          <a:off x="1962000" y="901440"/>
          <a:ext cx="2008440" cy="242640"/>
        </a:xfrm>
        <a:prstGeom prst="rect">
          <a:avLst/>
        </a:prstGeom>
        <a:noFill/>
        <a:ln w="0">
          <a:noFill/>
        </a:ln>
      </cdr:spPr>
      <cdr:style>
        <a:lnRef idx="0"/>
        <a:fillRef idx="0"/>
        <a:effectRef idx="0"/>
        <a:fontRef idx="minor"/>
      </cdr:style>
      <cdr:txBody>
        <a:bodyPr wrap="none" lIns="90000" rIns="90000" tIns="45000" bIns="45000" anchor="t">
          <a:sp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en-US" sz="1200" spc="-1" strike="noStrike">
              <a:solidFill>
                <a:srgbClr val="0070c0"/>
              </a:solidFill>
              <a:latin typeface="宋体"/>
              <a:ea typeface="宋体"/>
            </a:rPr>
            <a:t>Ohmite original(shifted)</a:t>
          </a:r>
          <a:endParaRPr b="0" sz="1200" spc="-1" strike="noStrike">
            <a:latin typeface="Times New Roman"/>
          </a:endParaRPr>
        </a:p>
      </cdr:txBody>
    </cdr:sp>
  </cdr:relSizeAnchor>
  <cdr:relSizeAnchor>
    <cdr:from>
      <cdr:x>0.231604054859869</cdr:x>
      <cdr:y>0.511589043086536</cdr:y>
    </cdr:from>
    <cdr:to>
      <cdr:x>0.488550983899821</cdr:x>
      <cdr:y>0.560560924217104</cdr:y>
    </cdr:to>
    <cdr:sp>
      <cdr:nvSpPr>
        <cdr:cNvPr id="8" name="TextBox 3"/>
        <cdr:cNvSpPr/>
      </cdr:nvSpPr>
      <cdr:spPr>
        <a:xfrm>
          <a:off x="1398240" y="2534760"/>
          <a:ext cx="1551240" cy="242640"/>
        </a:xfrm>
        <a:prstGeom prst="rect">
          <a:avLst/>
        </a:prstGeom>
        <a:noFill/>
        <a:ln w="0">
          <a:noFill/>
        </a:ln>
      </cdr:spPr>
      <cdr:style>
        <a:lnRef idx="0"/>
        <a:fillRef idx="0"/>
        <a:effectRef idx="0"/>
        <a:fontRef idx="minor"/>
      </cdr:style>
      <cdr:txBody>
        <a:bodyPr wrap="none" lIns="90000" rIns="90000" tIns="45000" bIns="45000" anchor="t">
          <a:sp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en-US" sz="1200" spc="-1" strike="noStrike">
              <a:solidFill>
                <a:srgbClr val="00b050"/>
              </a:solidFill>
              <a:latin typeface="宋体"/>
              <a:ea typeface="宋体"/>
            </a:rPr>
            <a:t>Ohmite compensated</a:t>
          </a:r>
          <a:endParaRPr b="0" sz="1200" spc="-1" strike="noStrike">
            <a:latin typeface="Times New Roman"/>
          </a:endParaRPr>
        </a:p>
      </cdr:txBody>
    </cdr:sp>
  </cdr:relSizeAnchor>
  <cdr:relSizeAnchor>
    <cdr:from>
      <cdr:x>0.247584973166368</cdr:x>
      <cdr:y>0.34694470682264</cdr:y>
    </cdr:from>
    <cdr:to>
      <cdr:x>0.340429338103757</cdr:x>
      <cdr:y>0.395916587953208</cdr:y>
    </cdr:to>
    <cdr:sp>
      <cdr:nvSpPr>
        <cdr:cNvPr id="9" name="TextBox 3"/>
        <cdr:cNvSpPr/>
      </cdr:nvSpPr>
      <cdr:spPr>
        <a:xfrm>
          <a:off x="1494720" y="1719000"/>
          <a:ext cx="560520" cy="242640"/>
        </a:xfrm>
        <a:prstGeom prst="rect">
          <a:avLst/>
        </a:prstGeom>
        <a:noFill/>
        <a:ln w="0">
          <a:noFill/>
        </a:ln>
      </cdr:spPr>
      <cdr:style>
        <a:lnRef idx="0"/>
        <a:fillRef idx="0"/>
        <a:effectRef idx="0"/>
        <a:fontRef idx="minor"/>
      </cdr:style>
      <cdr:txBody>
        <a:bodyPr wrap="none" lIns="90000" rIns="90000" tIns="45000" bIns="45000" anchor="t">
          <a:spAutoFit/>
        </a:bodyPr>
        <a:p>
          <a:pPr>
            <a:lnSpc>
              <a:spcPct val="100000"/>
            </a:lnSpc>
            <a:tabLst>
              <a:tab algn="l" pos="0"/>
            </a:tabLst>
          </a:pPr>
          <a:r>
            <a:rPr b="1" lang="en-US" sz="1200" spc="-1" strike="noStrike">
              <a:solidFill>
                <a:srgbClr val="c00000"/>
              </a:solidFill>
              <a:latin typeface="宋体"/>
              <a:ea typeface="宋体"/>
            </a:rPr>
            <a:t>SR104</a:t>
          </a:r>
          <a:endParaRPr b="0" sz="1200" spc="-1" strike="noStrike">
            <a:latin typeface="Times New Roman"/>
          </a:endParaRPr>
        </a:p>
      </cdr:txBody>
    </cdr:sp>
  </cdr:relSizeAnchor>
</c:userShape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../../../6&#9733;&#26631;&#20934;&#12289;&#35745;&#37327;/&#30005;&#38459;/TempCo/&#34917;&#20607;/R_Compensation3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e"/>
      <sheetName val="Calc"/>
      <sheetName val="Wekomm-alpha"/>
      <sheetName val="Wekomm"/>
      <sheetName val="Wekomm(2)"/>
      <sheetName val="Wekomm(3)"/>
      <sheetName val="100"/>
      <sheetName val="BZ3-1"/>
      <sheetName val="BZ3-2"/>
      <sheetName val="SR104"/>
      <sheetName val="SR104 (3)"/>
      <sheetName val="SR104 (2)"/>
      <sheetName val="Thomas"/>
      <sheetName val="Sheet1"/>
    </sheetNames>
    <sheetDataSet>
      <sheetData sheetId="0"/>
      <sheetData sheetId="1"/>
      <sheetData sheetId="2">
        <row r="24">
          <cell r="E24">
            <v>10000.001499999</v>
          </cell>
        </row>
        <row r="25">
          <cell r="E25">
            <v>10000.0024249994</v>
          </cell>
        </row>
        <row r="26">
          <cell r="E26">
            <v>10000.0031999997</v>
          </cell>
        </row>
        <row r="27">
          <cell r="E27">
            <v>10000.0038249999</v>
          </cell>
        </row>
        <row r="28">
          <cell r="E28">
            <v>10000.0043000001</v>
          </cell>
        </row>
        <row r="29">
          <cell r="E29">
            <v>10000.0046250003</v>
          </cell>
        </row>
        <row r="30">
          <cell r="E30">
            <v>10000.0048000003</v>
          </cell>
        </row>
        <row r="31">
          <cell r="E31">
            <v>10000.0048250003</v>
          </cell>
        </row>
        <row r="32">
          <cell r="E32">
            <v>10000.0047000003</v>
          </cell>
        </row>
        <row r="33">
          <cell r="E33">
            <v>10000.0044250002</v>
          </cell>
        </row>
        <row r="34">
          <cell r="E34">
            <v>10000.004</v>
          </cell>
        </row>
        <row r="35">
          <cell r="E35">
            <v>10000.0034249998</v>
          </cell>
        </row>
        <row r="36">
          <cell r="E36">
            <v>10000.0026999995</v>
          </cell>
        </row>
        <row r="37">
          <cell r="E37">
            <v>10000.0018249991</v>
          </cell>
        </row>
        <row r="38">
          <cell r="E38">
            <v>10000.0007999987</v>
          </cell>
        </row>
        <row r="39">
          <cell r="E39">
            <v>9999.99962499825</v>
          </cell>
        </row>
        <row r="40">
          <cell r="E40">
            <v>9999.99829999772</v>
          </cell>
        </row>
        <row r="41">
          <cell r="E41">
            <v>9999.99682499713</v>
          </cell>
        </row>
        <row r="42">
          <cell r="E42">
            <v>9999.99519999648</v>
          </cell>
        </row>
        <row r="43">
          <cell r="E43">
            <v>9999.99342499577</v>
          </cell>
        </row>
        <row r="44">
          <cell r="E44">
            <v>9999.991499995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hyperlink" Target="mailto:R@28" TargetMode="External"/><Relationship Id="rId3" Type="http://schemas.openxmlformats.org/officeDocument/2006/relationships/hyperlink" Target="mailto:R@23" TargetMode="External"/><Relationship Id="rId4" Type="http://schemas.openxmlformats.org/officeDocument/2006/relationships/hyperlink" Target="mailto:R@18" TargetMode="External"/><Relationship Id="rId5" Type="http://schemas.openxmlformats.org/officeDocument/2006/relationships/drawing" Target="../drawings/drawing3.xml"/><Relationship Id="rId6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B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42" activeCellId="0" sqref="D42"/>
    </sheetView>
  </sheetViews>
  <sheetFormatPr defaultColWidth="9.00390625" defaultRowHeight="13.5" zeroHeight="false" outlineLevelRow="0" outlineLevelCol="0"/>
  <cols>
    <col collapsed="false" customWidth="false" hidden="false" outlineLevel="0" max="1" min="1" style="1" width="9"/>
    <col collapsed="false" customWidth="true" hidden="false" outlineLevel="0" max="2" min="2" style="1" width="5.13"/>
    <col collapsed="false" customWidth="true" hidden="false" outlineLevel="0" max="3" min="3" style="1" width="11.51"/>
    <col collapsed="false" customWidth="false" hidden="false" outlineLevel="0" max="8" min="4" style="1" width="9"/>
    <col collapsed="false" customWidth="true" hidden="false" outlineLevel="0" max="9" min="9" style="1" width="8.76"/>
    <col collapsed="false" customWidth="true" hidden="false" outlineLevel="0" max="11" min="10" style="1" width="3.5"/>
    <col collapsed="false" customWidth="true" hidden="false" outlineLevel="0" max="12" min="12" style="1" width="10.62"/>
    <col collapsed="false" customWidth="true" hidden="false" outlineLevel="0" max="13" min="13" style="1" width="3.5"/>
    <col collapsed="false" customWidth="true" hidden="false" outlineLevel="0" max="14" min="14" style="1" width="8.38"/>
    <col collapsed="false" customWidth="true" hidden="false" outlineLevel="0" max="16" min="15" style="1" width="3.5"/>
    <col collapsed="false" customWidth="true" hidden="false" outlineLevel="0" max="17" min="17" style="1" width="8"/>
    <col collapsed="false" customWidth="true" hidden="false" outlineLevel="0" max="18" min="18" style="1" width="3.5"/>
    <col collapsed="false" customWidth="true" hidden="false" outlineLevel="0" max="19" min="19" style="1" width="8"/>
    <col collapsed="false" customWidth="true" hidden="false" outlineLevel="0" max="21" min="20" style="1" width="3.5"/>
    <col collapsed="false" customWidth="true" hidden="false" outlineLevel="0" max="22" min="22" style="1" width="7.5"/>
    <col collapsed="false" customWidth="true" hidden="false" outlineLevel="0" max="23" min="23" style="1" width="10.57"/>
    <col collapsed="false" customWidth="true" hidden="false" outlineLevel="0" max="24" min="24" style="1" width="12.81"/>
    <col collapsed="false" customWidth="true" hidden="false" outlineLevel="0" max="25" min="25" style="1" width="3.13"/>
    <col collapsed="false" customWidth="true" hidden="false" outlineLevel="0" max="26" min="26" style="1" width="13.76"/>
    <col collapsed="false" customWidth="true" hidden="false" outlineLevel="0" max="27" min="27" style="1" width="10.88"/>
    <col collapsed="false" customWidth="true" hidden="false" outlineLevel="0" max="28" min="28" style="1" width="12.26"/>
    <col collapsed="false" customWidth="false" hidden="false" outlineLevel="0" max="257" min="29" style="1" width="9"/>
    <col collapsed="false" customWidth="true" hidden="false" outlineLevel="0" max="258" min="258" style="1" width="5.13"/>
    <col collapsed="false" customWidth="false" hidden="false" outlineLevel="0" max="264" min="259" style="1" width="9"/>
    <col collapsed="false" customWidth="true" hidden="false" outlineLevel="0" max="265" min="265" style="1" width="8.76"/>
    <col collapsed="false" customWidth="true" hidden="false" outlineLevel="0" max="267" min="266" style="1" width="3.5"/>
    <col collapsed="false" customWidth="true" hidden="false" outlineLevel="0" max="268" min="268" style="1" width="10.62"/>
    <col collapsed="false" customWidth="true" hidden="false" outlineLevel="0" max="269" min="269" style="1" width="3.5"/>
    <col collapsed="false" customWidth="true" hidden="false" outlineLevel="0" max="270" min="270" style="1" width="8.38"/>
    <col collapsed="false" customWidth="true" hidden="false" outlineLevel="0" max="272" min="271" style="1" width="3.5"/>
    <col collapsed="false" customWidth="true" hidden="false" outlineLevel="0" max="273" min="273" style="1" width="8"/>
    <col collapsed="false" customWidth="true" hidden="false" outlineLevel="0" max="274" min="274" style="1" width="3.5"/>
    <col collapsed="false" customWidth="true" hidden="false" outlineLevel="0" max="275" min="275" style="1" width="8"/>
    <col collapsed="false" customWidth="true" hidden="false" outlineLevel="0" max="277" min="276" style="1" width="3.5"/>
    <col collapsed="false" customWidth="true" hidden="false" outlineLevel="0" max="278" min="278" style="1" width="7.5"/>
    <col collapsed="false" customWidth="true" hidden="false" outlineLevel="0" max="279" min="279" style="1" width="9.12"/>
    <col collapsed="false" customWidth="true" hidden="false" outlineLevel="0" max="280" min="280" style="1" width="10.88"/>
    <col collapsed="false" customWidth="true" hidden="false" outlineLevel="0" max="281" min="281" style="1" width="3.13"/>
    <col collapsed="false" customWidth="true" hidden="false" outlineLevel="0" max="282" min="282" style="1" width="13.76"/>
    <col collapsed="false" customWidth="true" hidden="false" outlineLevel="0" max="283" min="283" style="1" width="10.88"/>
    <col collapsed="false" customWidth="true" hidden="false" outlineLevel="0" max="284" min="284" style="1" width="12.26"/>
    <col collapsed="false" customWidth="false" hidden="false" outlineLevel="0" max="513" min="285" style="1" width="9"/>
    <col collapsed="false" customWidth="true" hidden="false" outlineLevel="0" max="514" min="514" style="1" width="5.13"/>
    <col collapsed="false" customWidth="false" hidden="false" outlineLevel="0" max="520" min="515" style="1" width="9"/>
    <col collapsed="false" customWidth="true" hidden="false" outlineLevel="0" max="521" min="521" style="1" width="8.76"/>
    <col collapsed="false" customWidth="true" hidden="false" outlineLevel="0" max="523" min="522" style="1" width="3.5"/>
    <col collapsed="false" customWidth="true" hidden="false" outlineLevel="0" max="524" min="524" style="1" width="10.62"/>
    <col collapsed="false" customWidth="true" hidden="false" outlineLevel="0" max="525" min="525" style="1" width="3.5"/>
    <col collapsed="false" customWidth="true" hidden="false" outlineLevel="0" max="526" min="526" style="1" width="8.38"/>
    <col collapsed="false" customWidth="true" hidden="false" outlineLevel="0" max="528" min="527" style="1" width="3.5"/>
    <col collapsed="false" customWidth="true" hidden="false" outlineLevel="0" max="529" min="529" style="1" width="8"/>
    <col collapsed="false" customWidth="true" hidden="false" outlineLevel="0" max="530" min="530" style="1" width="3.5"/>
    <col collapsed="false" customWidth="true" hidden="false" outlineLevel="0" max="531" min="531" style="1" width="8"/>
    <col collapsed="false" customWidth="true" hidden="false" outlineLevel="0" max="533" min="532" style="1" width="3.5"/>
    <col collapsed="false" customWidth="true" hidden="false" outlineLevel="0" max="534" min="534" style="1" width="7.5"/>
    <col collapsed="false" customWidth="true" hidden="false" outlineLevel="0" max="535" min="535" style="1" width="9.12"/>
    <col collapsed="false" customWidth="true" hidden="false" outlineLevel="0" max="536" min="536" style="1" width="10.88"/>
    <col collapsed="false" customWidth="true" hidden="false" outlineLevel="0" max="537" min="537" style="1" width="3.13"/>
    <col collapsed="false" customWidth="true" hidden="false" outlineLevel="0" max="538" min="538" style="1" width="13.76"/>
    <col collapsed="false" customWidth="true" hidden="false" outlineLevel="0" max="539" min="539" style="1" width="10.88"/>
    <col collapsed="false" customWidth="true" hidden="false" outlineLevel="0" max="540" min="540" style="1" width="12.26"/>
    <col collapsed="false" customWidth="false" hidden="false" outlineLevel="0" max="769" min="541" style="1" width="9"/>
    <col collapsed="false" customWidth="true" hidden="false" outlineLevel="0" max="770" min="770" style="1" width="5.13"/>
    <col collapsed="false" customWidth="false" hidden="false" outlineLevel="0" max="776" min="771" style="1" width="9"/>
    <col collapsed="false" customWidth="true" hidden="false" outlineLevel="0" max="777" min="777" style="1" width="8.76"/>
    <col collapsed="false" customWidth="true" hidden="false" outlineLevel="0" max="779" min="778" style="1" width="3.5"/>
    <col collapsed="false" customWidth="true" hidden="false" outlineLevel="0" max="780" min="780" style="1" width="10.62"/>
    <col collapsed="false" customWidth="true" hidden="false" outlineLevel="0" max="781" min="781" style="1" width="3.5"/>
    <col collapsed="false" customWidth="true" hidden="false" outlineLevel="0" max="782" min="782" style="1" width="8.38"/>
    <col collapsed="false" customWidth="true" hidden="false" outlineLevel="0" max="784" min="783" style="1" width="3.5"/>
    <col collapsed="false" customWidth="true" hidden="false" outlineLevel="0" max="785" min="785" style="1" width="8"/>
    <col collapsed="false" customWidth="true" hidden="false" outlineLevel="0" max="786" min="786" style="1" width="3.5"/>
    <col collapsed="false" customWidth="true" hidden="false" outlineLevel="0" max="787" min="787" style="1" width="8"/>
    <col collapsed="false" customWidth="true" hidden="false" outlineLevel="0" max="789" min="788" style="1" width="3.5"/>
    <col collapsed="false" customWidth="true" hidden="false" outlineLevel="0" max="790" min="790" style="1" width="7.5"/>
    <col collapsed="false" customWidth="true" hidden="false" outlineLevel="0" max="791" min="791" style="1" width="9.12"/>
    <col collapsed="false" customWidth="true" hidden="false" outlineLevel="0" max="792" min="792" style="1" width="10.88"/>
    <col collapsed="false" customWidth="true" hidden="false" outlineLevel="0" max="793" min="793" style="1" width="3.13"/>
    <col collapsed="false" customWidth="true" hidden="false" outlineLevel="0" max="794" min="794" style="1" width="13.76"/>
    <col collapsed="false" customWidth="true" hidden="false" outlineLevel="0" max="795" min="795" style="1" width="10.88"/>
    <col collapsed="false" customWidth="true" hidden="false" outlineLevel="0" max="796" min="796" style="1" width="12.26"/>
    <col collapsed="false" customWidth="false" hidden="false" outlineLevel="0" max="1024" min="797" style="1" width="9"/>
  </cols>
  <sheetData>
    <row r="1" customFormat="false" ht="13.5" hidden="false" customHeight="false" outlineLevel="0" collapsed="false">
      <c r="A1" s="2" t="s">
        <v>0</v>
      </c>
      <c r="D1" s="3"/>
      <c r="E1" s="3"/>
      <c r="F1" s="3"/>
      <c r="G1" s="3"/>
      <c r="H1" s="3"/>
      <c r="I1" s="3"/>
      <c r="J1" s="4"/>
      <c r="K1" s="5"/>
      <c r="L1" s="6"/>
      <c r="M1" s="6"/>
      <c r="N1" s="6"/>
      <c r="O1" s="7"/>
      <c r="P1" s="7"/>
      <c r="Q1" s="6"/>
      <c r="R1" s="6"/>
      <c r="S1" s="6"/>
      <c r="T1" s="5"/>
      <c r="V1" s="8"/>
      <c r="W1" s="8"/>
      <c r="X1" s="8"/>
      <c r="Y1" s="8"/>
      <c r="Z1" s="9" t="s">
        <v>1</v>
      </c>
      <c r="AA1" s="10"/>
      <c r="AB1" s="10"/>
    </row>
    <row r="2" customFormat="false" ht="14.25" hidden="false" customHeight="true" outlineLevel="0" collapsed="false">
      <c r="A2" s="2" t="s">
        <v>2</v>
      </c>
      <c r="D2" s="3"/>
      <c r="E2" s="3"/>
      <c r="F2" s="3"/>
      <c r="G2" s="3"/>
      <c r="H2" s="3"/>
      <c r="I2" s="3"/>
      <c r="J2" s="4"/>
      <c r="K2" s="5"/>
      <c r="L2" s="11"/>
      <c r="M2" s="6"/>
      <c r="N2" s="6"/>
      <c r="O2" s="6"/>
      <c r="P2" s="6"/>
      <c r="Q2" s="12"/>
      <c r="R2" s="7"/>
      <c r="S2" s="7"/>
      <c r="T2" s="5"/>
      <c r="V2" s="13" t="s">
        <v>3</v>
      </c>
      <c r="W2" s="13"/>
      <c r="X2" s="13"/>
      <c r="Y2" s="8"/>
      <c r="Z2" s="14" t="s">
        <v>4</v>
      </c>
      <c r="AA2" s="15" t="n">
        <f aca="false">G22</f>
        <v>9999.9999252695</v>
      </c>
      <c r="AB2" s="16" t="s">
        <v>5</v>
      </c>
    </row>
    <row r="3" customFormat="false" ht="14.25" hidden="false" customHeight="true" outlineLevel="0" collapsed="false">
      <c r="A3" s="2" t="s">
        <v>6</v>
      </c>
      <c r="D3" s="3"/>
      <c r="E3" s="3"/>
      <c r="F3" s="3"/>
      <c r="G3" s="3"/>
      <c r="H3" s="3"/>
      <c r="I3" s="3"/>
      <c r="J3" s="4"/>
      <c r="K3" s="4"/>
      <c r="L3" s="17" t="s">
        <v>7</v>
      </c>
      <c r="M3" s="11"/>
      <c r="N3" s="11" t="s">
        <v>8</v>
      </c>
      <c r="O3" s="11"/>
      <c r="P3" s="11"/>
      <c r="Q3" s="18"/>
      <c r="R3" s="5"/>
      <c r="S3" s="19"/>
      <c r="T3" s="5"/>
      <c r="V3" s="20" t="s">
        <v>9</v>
      </c>
      <c r="W3" s="20" t="s">
        <v>10</v>
      </c>
      <c r="X3" s="21" t="s">
        <v>11</v>
      </c>
      <c r="Y3" s="8"/>
      <c r="Z3" s="14" t="s">
        <v>12</v>
      </c>
      <c r="AA3" s="22" t="n">
        <f aca="false">(AA2-I9)/I9*1000000</f>
        <v>-0.00747305039112689</v>
      </c>
      <c r="AB3" s="14" t="s">
        <v>13</v>
      </c>
    </row>
    <row r="4" customFormat="false" ht="14.25" hidden="false" customHeight="true" outlineLevel="0" collapsed="false">
      <c r="A4" s="2" t="s">
        <v>14</v>
      </c>
      <c r="D4" s="3"/>
      <c r="E4" s="3"/>
      <c r="F4" s="3"/>
      <c r="G4" s="3"/>
      <c r="H4" s="3"/>
      <c r="I4" s="3"/>
      <c r="J4" s="5"/>
      <c r="K4" s="23"/>
      <c r="L4" s="24" t="n">
        <v>18300000</v>
      </c>
      <c r="M4" s="25"/>
      <c r="N4" s="26" t="n">
        <v>231000</v>
      </c>
      <c r="O4" s="27"/>
      <c r="P4" s="28"/>
      <c r="Q4" s="29"/>
      <c r="R4" s="19"/>
      <c r="S4" s="30"/>
      <c r="T4" s="19"/>
      <c r="V4" s="21" t="s">
        <v>15</v>
      </c>
      <c r="W4" s="31" t="n">
        <f aca="false">1/L$8^2/(1/L$8+1/(L$4+L$8))^2/I$9*L$8*100</f>
        <v>99.8900891736857</v>
      </c>
      <c r="X4" s="32" t="n">
        <f aca="false">1/W4/0.1</f>
        <v>0.100110031763134</v>
      </c>
      <c r="Y4" s="8"/>
      <c r="Z4" s="14" t="s">
        <v>16</v>
      </c>
      <c r="AA4" s="22" t="n">
        <f aca="false">(MAX(G17:G27)-MIN(G17:G27))/I$9*1000000</f>
        <v>0.0109753978904337</v>
      </c>
      <c r="AB4" s="14" t="s">
        <v>17</v>
      </c>
    </row>
    <row r="5" customFormat="false" ht="14.25" hidden="false" customHeight="true" outlineLevel="0" collapsed="false">
      <c r="A5" s="2" t="s">
        <v>18</v>
      </c>
      <c r="D5" s="3"/>
      <c r="E5" s="3"/>
      <c r="F5" s="3"/>
      <c r="G5" s="3"/>
      <c r="H5" s="3"/>
      <c r="I5" s="3"/>
      <c r="J5" s="33"/>
      <c r="K5" s="5"/>
      <c r="L5" s="24"/>
      <c r="M5" s="34"/>
      <c r="N5" s="26"/>
      <c r="O5" s="35"/>
      <c r="P5" s="28"/>
      <c r="Q5" s="18"/>
      <c r="R5" s="19"/>
      <c r="S5" s="29"/>
      <c r="T5" s="19"/>
      <c r="V5" s="21" t="s">
        <v>19</v>
      </c>
      <c r="W5" s="31" t="n">
        <f aca="false">1/(L$4+N$4)^2/(1/L$8+1/(L$4+L$8))^2/I$9*L$4*100</f>
        <v>0.053231956138674</v>
      </c>
      <c r="X5" s="32" t="n">
        <f aca="false">1/W5/0.1</f>
        <v>187.857082951247</v>
      </c>
      <c r="Y5" s="8"/>
      <c r="Z5" s="15" t="s">
        <v>20</v>
      </c>
      <c r="AA5" s="22" t="n">
        <f aca="false">(G28-G26)/2*100</f>
        <v>0.00172197478605085</v>
      </c>
      <c r="AB5" s="14" t="s">
        <v>21</v>
      </c>
    </row>
    <row r="6" customFormat="false" ht="14.25" hidden="false" customHeight="true" outlineLevel="0" collapsed="false">
      <c r="A6" s="2" t="s">
        <v>22</v>
      </c>
      <c r="D6" s="3"/>
      <c r="E6" s="3"/>
      <c r="F6" s="3"/>
      <c r="G6" s="3"/>
      <c r="H6" s="3"/>
      <c r="I6" s="3"/>
      <c r="J6" s="36"/>
      <c r="K6" s="5"/>
      <c r="L6" s="5"/>
      <c r="M6" s="37" t="s">
        <v>23</v>
      </c>
      <c r="N6" s="38" t="n">
        <v>4114</v>
      </c>
      <c r="O6" s="36"/>
      <c r="P6" s="39"/>
      <c r="Q6" s="4"/>
      <c r="R6" s="19"/>
      <c r="S6" s="29"/>
      <c r="T6" s="19"/>
      <c r="V6" s="20" t="s">
        <v>24</v>
      </c>
      <c r="W6" s="31" t="n">
        <f aca="false">1/(L$4+N$4)^2/(1/L$8+1/(L$4+L$8))^2/I$9*N$4*100</f>
        <v>0.000671944364373426</v>
      </c>
      <c r="X6" s="32" t="n">
        <f aca="false">1/W6/0.1</f>
        <v>14882.1844935403</v>
      </c>
      <c r="Y6" s="8"/>
      <c r="Z6" s="16" t="s">
        <v>25</v>
      </c>
      <c r="AA6" s="22" t="n">
        <f aca="false">AA4/10</f>
        <v>0.00109753978904337</v>
      </c>
      <c r="AB6" s="14" t="s">
        <v>26</v>
      </c>
    </row>
    <row r="7" customFormat="false" ht="14.25" hidden="false" customHeight="true" outlineLevel="0" collapsed="false">
      <c r="A7" s="2" t="s">
        <v>27</v>
      </c>
      <c r="D7" s="3"/>
      <c r="E7" s="3"/>
      <c r="F7" s="3"/>
      <c r="G7" s="3"/>
      <c r="H7" s="3"/>
      <c r="I7" s="3"/>
      <c r="J7" s="36"/>
      <c r="K7" s="5"/>
      <c r="L7" s="40" t="s">
        <v>15</v>
      </c>
      <c r="M7" s="41"/>
      <c r="N7" s="41"/>
      <c r="O7" s="42"/>
      <c r="P7" s="43"/>
      <c r="Q7" s="17" t="s">
        <v>28</v>
      </c>
      <c r="R7" s="7"/>
      <c r="S7" s="17" t="s">
        <v>29</v>
      </c>
      <c r="T7" s="19"/>
      <c r="V7" s="20"/>
      <c r="W7" s="22"/>
      <c r="X7" s="32"/>
      <c r="Y7" s="8"/>
      <c r="Z7" s="9" t="s">
        <v>30</v>
      </c>
      <c r="AA7" s="8"/>
      <c r="AB7" s="8"/>
    </row>
    <row r="8" customFormat="false" ht="14.25" hidden="false" customHeight="true" outlineLevel="0" collapsed="false">
      <c r="A8" s="2" t="s">
        <v>31</v>
      </c>
      <c r="D8" s="3"/>
      <c r="E8" s="3"/>
      <c r="F8" s="3"/>
      <c r="G8" s="3"/>
      <c r="H8" s="3"/>
      <c r="I8" s="44" t="s">
        <v>32</v>
      </c>
      <c r="J8" s="45"/>
      <c r="K8" s="45"/>
      <c r="L8" s="46" t="n">
        <v>9999.9228</v>
      </c>
      <c r="M8" s="47"/>
      <c r="N8" s="27"/>
      <c r="O8" s="48"/>
      <c r="P8" s="47"/>
      <c r="Q8" s="24" t="n">
        <v>1.9325</v>
      </c>
      <c r="R8" s="49"/>
      <c r="S8" s="50" t="n">
        <v>3.3426</v>
      </c>
      <c r="T8" s="51"/>
      <c r="U8" s="52"/>
      <c r="V8" s="21" t="s">
        <v>28</v>
      </c>
      <c r="W8" s="22" t="n">
        <f aca="false">1/I$9*Q8*100</f>
        <v>0.019325</v>
      </c>
      <c r="X8" s="32" t="n">
        <f aca="false">1/W8/0.1</f>
        <v>517.464424320828</v>
      </c>
      <c r="Y8" s="53"/>
      <c r="Z8" s="14" t="s">
        <v>12</v>
      </c>
      <c r="AA8" s="22" t="n">
        <f aca="false">(L8-I9)/I9*1000000</f>
        <v>-7.71999999997206</v>
      </c>
      <c r="AB8" s="14" t="s">
        <v>13</v>
      </c>
    </row>
    <row r="9" customFormat="false" ht="14.25" hidden="false" customHeight="true" outlineLevel="0" collapsed="false">
      <c r="A9" s="2" t="s">
        <v>33</v>
      </c>
      <c r="D9" s="3"/>
      <c r="E9" s="3"/>
      <c r="I9" s="54" t="n">
        <v>10000</v>
      </c>
      <c r="J9" s="5"/>
      <c r="K9" s="5"/>
      <c r="L9" s="46"/>
      <c r="M9" s="28"/>
      <c r="N9" s="28"/>
      <c r="O9" s="28"/>
      <c r="P9" s="28"/>
      <c r="Q9" s="24"/>
      <c r="R9" s="55"/>
      <c r="S9" s="50"/>
      <c r="T9" s="19"/>
      <c r="U9" s="52"/>
      <c r="V9" s="21" t="s">
        <v>29</v>
      </c>
      <c r="W9" s="22" t="n">
        <f aca="false">1/I$9*S8*100</f>
        <v>0.033426</v>
      </c>
      <c r="X9" s="32" t="n">
        <f aca="false">1/W9/0.1</f>
        <v>299.168312092383</v>
      </c>
      <c r="Y9" s="53"/>
      <c r="Z9" s="14" t="s">
        <v>16</v>
      </c>
      <c r="AA9" s="22" t="n">
        <f aca="false">(MAX(C17:C37)-MIN(C17:C37))/I$9*1000000</f>
        <v>4.73196346883924</v>
      </c>
      <c r="AB9" s="14" t="s">
        <v>17</v>
      </c>
    </row>
    <row r="10" customFormat="false" ht="14.25" hidden="false" customHeight="true" outlineLevel="0" collapsed="false">
      <c r="A10" s="2" t="s">
        <v>34</v>
      </c>
      <c r="E10" s="3"/>
      <c r="F10" s="3"/>
      <c r="G10" s="3"/>
      <c r="H10" s="3"/>
      <c r="I10" s="56"/>
      <c r="J10" s="5"/>
      <c r="K10" s="5"/>
      <c r="L10" s="5"/>
      <c r="M10" s="5"/>
      <c r="N10" s="5"/>
      <c r="O10" s="5"/>
      <c r="P10" s="5"/>
      <c r="Q10" s="18"/>
      <c r="R10" s="4"/>
      <c r="S10" s="4"/>
      <c r="T10" s="19"/>
      <c r="U10" s="52"/>
      <c r="V10" s="57"/>
      <c r="W10" s="57"/>
      <c r="X10" s="57"/>
      <c r="Y10" s="53"/>
      <c r="Z10" s="15" t="s">
        <v>20</v>
      </c>
      <c r="AA10" s="22" t="n">
        <f aca="false">L11</f>
        <v>-0.4732</v>
      </c>
      <c r="AB10" s="14" t="s">
        <v>21</v>
      </c>
    </row>
    <row r="11" customFormat="false" ht="14.25" hidden="false" customHeight="true" outlineLevel="0" collapsed="false">
      <c r="A11" s="2" t="s">
        <v>35</v>
      </c>
      <c r="E11" s="3"/>
      <c r="F11" s="3"/>
      <c r="G11" s="3"/>
      <c r="H11" s="3"/>
      <c r="I11" s="56"/>
      <c r="J11" s="58"/>
      <c r="K11" s="59" t="s">
        <v>36</v>
      </c>
      <c r="L11" s="60" t="n">
        <v>-0.4732</v>
      </c>
      <c r="M11" s="61" t="s">
        <v>26</v>
      </c>
      <c r="N11" s="57"/>
      <c r="P11" s="62" t="s">
        <v>37</v>
      </c>
      <c r="Q11" s="37" t="n">
        <v>4250</v>
      </c>
      <c r="R11" s="63" t="s">
        <v>26</v>
      </c>
      <c r="S11" s="19"/>
      <c r="T11" s="5"/>
      <c r="U11" s="52"/>
      <c r="V11" s="57"/>
      <c r="W11" s="57"/>
      <c r="X11" s="57"/>
      <c r="Y11" s="53"/>
      <c r="Z11" s="16" t="s">
        <v>25</v>
      </c>
      <c r="AA11" s="22" t="n">
        <f aca="false">AA9/10</f>
        <v>0.473196346883924</v>
      </c>
      <c r="AB11" s="14" t="s">
        <v>26</v>
      </c>
    </row>
    <row r="12" customFormat="false" ht="14.25" hidden="false" customHeight="true" outlineLevel="0" collapsed="false">
      <c r="A12" s="2" t="s">
        <v>38</v>
      </c>
      <c r="E12" s="3"/>
      <c r="F12" s="3"/>
      <c r="G12" s="3"/>
      <c r="H12" s="3"/>
      <c r="J12" s="58"/>
      <c r="K12" s="59" t="s">
        <v>39</v>
      </c>
      <c r="L12" s="64" t="n">
        <v>-0.0091</v>
      </c>
      <c r="M12" s="61" t="s">
        <v>40</v>
      </c>
      <c r="N12" s="57"/>
      <c r="O12" s="65"/>
      <c r="P12" s="65"/>
      <c r="Q12" s="65"/>
      <c r="R12" s="65"/>
      <c r="S12" s="19"/>
      <c r="T12" s="19"/>
      <c r="U12" s="52"/>
      <c r="V12" s="57"/>
      <c r="W12" s="57"/>
      <c r="X12" s="57"/>
      <c r="Y12" s="53"/>
      <c r="Z12" s="66" t="s">
        <v>41</v>
      </c>
      <c r="AA12" s="8"/>
      <c r="AB12" s="8"/>
    </row>
    <row r="13" customFormat="false" ht="14.25" hidden="false" customHeight="true" outlineLevel="0" collapsed="false">
      <c r="A13" s="2" t="s">
        <v>42</v>
      </c>
      <c r="E13" s="3"/>
      <c r="F13" s="56"/>
      <c r="G13" s="56"/>
      <c r="H13" s="56"/>
      <c r="I13" s="56"/>
      <c r="J13" s="65"/>
      <c r="K13" s="65"/>
      <c r="L13" s="65"/>
      <c r="M13" s="65"/>
      <c r="N13" s="65"/>
      <c r="Q13" s="2" t="s">
        <v>43</v>
      </c>
      <c r="S13" s="65"/>
      <c r="T13" s="65"/>
      <c r="U13" s="52"/>
      <c r="V13" s="67"/>
      <c r="W13" s="67"/>
      <c r="X13" s="67"/>
      <c r="Y13" s="52"/>
      <c r="Z13" s="14" t="s">
        <v>12</v>
      </c>
      <c r="AA13" s="68" t="n">
        <f aca="false">ABS(AA8/AA3)</f>
        <v>1033.04535576776</v>
      </c>
      <c r="AB13" s="16"/>
    </row>
    <row r="14" customFormat="false" ht="13.5" hidden="false" customHeight="false" outlineLevel="0" collapsed="false">
      <c r="D14" s="3"/>
      <c r="J14" s="69"/>
      <c r="L14" s="2" t="s">
        <v>44</v>
      </c>
      <c r="M14" s="2"/>
      <c r="N14" s="2"/>
      <c r="Q14" s="2" t="s">
        <v>45</v>
      </c>
      <c r="U14" s="70"/>
      <c r="V14" s="2"/>
      <c r="W14" s="2"/>
      <c r="X14" s="2"/>
      <c r="Y14" s="70"/>
      <c r="Z14" s="14" t="s">
        <v>16</v>
      </c>
      <c r="AA14" s="68" t="n">
        <f aca="false">ABS(AA9/AA4)</f>
        <v>431.142771868316</v>
      </c>
      <c r="AB14" s="16"/>
    </row>
    <row r="15" customFormat="false" ht="13.5" hidden="false" customHeight="false" outlineLevel="0" collapsed="false">
      <c r="A15" s="1" t="n">
        <f aca="false">B15+273.15</f>
        <v>298.15</v>
      </c>
      <c r="B15" s="1" t="n">
        <v>25</v>
      </c>
      <c r="D15" s="71"/>
      <c r="E15" s="56"/>
      <c r="F15" s="56"/>
      <c r="G15" s="56"/>
      <c r="H15" s="56"/>
      <c r="L15" s="2" t="s">
        <v>46</v>
      </c>
      <c r="M15" s="2"/>
      <c r="N15" s="2"/>
      <c r="U15" s="70"/>
      <c r="Z15" s="15" t="s">
        <v>20</v>
      </c>
      <c r="AA15" s="68" t="n">
        <f aca="false">ABS(AA10/AA5)</f>
        <v>274.800771668225</v>
      </c>
      <c r="AB15" s="16"/>
    </row>
    <row r="16" customFormat="false" ht="15" hidden="false" customHeight="false" outlineLevel="0" collapsed="false">
      <c r="A16" s="72" t="s">
        <v>47</v>
      </c>
      <c r="B16" s="73" t="s">
        <v>48</v>
      </c>
      <c r="C16" s="73" t="s">
        <v>49</v>
      </c>
      <c r="D16" s="73" t="s">
        <v>8</v>
      </c>
      <c r="E16" s="73" t="s">
        <v>50</v>
      </c>
      <c r="F16" s="73"/>
      <c r="G16" s="73" t="s">
        <v>51</v>
      </c>
      <c r="H16" s="2" t="s">
        <v>52</v>
      </c>
      <c r="I16" s="2" t="s">
        <v>53</v>
      </c>
      <c r="Z16" s="16" t="s">
        <v>25</v>
      </c>
      <c r="AA16" s="68" t="n">
        <f aca="false">ABS(AA11/AA6)</f>
        <v>431.142771868316</v>
      </c>
      <c r="AB16" s="16"/>
    </row>
    <row r="17" customFormat="false" ht="13.5" hidden="false" customHeight="false" outlineLevel="0" collapsed="false">
      <c r="A17" s="1" t="n">
        <f aca="false">B17+273.15</f>
        <v>291.15</v>
      </c>
      <c r="B17" s="1" t="n">
        <v>18</v>
      </c>
      <c r="C17" s="1" t="n">
        <f aca="false">L$8*(1+L$11*(B17-23)/1000000+L$12*(B17-23)^2/1000000)</f>
        <v>9999.94418483491</v>
      </c>
      <c r="D17" s="1" t="n">
        <f aca="false">N$4*EXP(N$6*(1/A17-1/$A$15))</f>
        <v>321876.376642916</v>
      </c>
      <c r="E17" s="1" t="n">
        <f aca="false">1/(1/C17+1/(D17+L$4))</f>
        <v>9994.57709877348</v>
      </c>
      <c r="G17" s="1" t="n">
        <f aca="false">E17+Q$8*(1+B17*$Q$11/1000000)+S$8</f>
        <v>10000.0000350235</v>
      </c>
      <c r="H17" s="1" t="n">
        <f aca="false">C17+0.0772</f>
        <v>10000.0213848349</v>
      </c>
      <c r="I17" s="1" t="n">
        <f aca="false">'[1]Wekomm-alpha'!E24</f>
        <v>10000.001499999</v>
      </c>
    </row>
    <row r="18" customFormat="false" ht="13.5" hidden="false" customHeight="false" outlineLevel="0" collapsed="false">
      <c r="A18" s="1" t="n">
        <f aca="false">B18+273.15</f>
        <v>291.65</v>
      </c>
      <c r="B18" s="1" t="n">
        <v>18.5</v>
      </c>
      <c r="C18" s="1" t="n">
        <f aca="false">L$8*(1+L$11*(B18-23)/1000000+L$12*(B18-23)^2/1000000)</f>
        <v>9999.94225109984</v>
      </c>
      <c r="D18" s="1" t="n">
        <f aca="false">N$4*EXP(N$6*(1/A18-1/$A$15))</f>
        <v>314172.754948423</v>
      </c>
      <c r="E18" s="1" t="n">
        <f aca="false">1/(1/C18+1/(D18+L$4))</f>
        <v>9994.57294709632</v>
      </c>
      <c r="G18" s="1" t="n">
        <f aca="false">E18+Q$8*(1+B18*$Q$11/1000000)+S$8</f>
        <v>9999.99998990882</v>
      </c>
      <c r="H18" s="1" t="n">
        <f aca="false">C18+0.0772</f>
        <v>10000.0194510998</v>
      </c>
      <c r="I18" s="1" t="n">
        <f aca="false">'[1]Wekomm-alpha'!E25</f>
        <v>10000.0024249994</v>
      </c>
    </row>
    <row r="19" customFormat="false" ht="13.5" hidden="false" customHeight="false" outlineLevel="0" collapsed="false">
      <c r="A19" s="1" t="n">
        <f aca="false">B19+273.15</f>
        <v>292.15</v>
      </c>
      <c r="B19" s="1" t="n">
        <v>19</v>
      </c>
      <c r="C19" s="1" t="n">
        <f aca="false">L$8*(1+L$11*(B19-23)/1000000+L$12*(B19-23)^2/1000000)</f>
        <v>9999.94027186512</v>
      </c>
      <c r="D19" s="1" t="n">
        <f aca="false">N$4*EXP(N$6*(1/A19-1/$A$15))</f>
        <v>306678.935923661</v>
      </c>
      <c r="E19" s="1" t="n">
        <f aca="false">1/(1/C19+1/(D19+L$4))</f>
        <v>9994.56880866774</v>
      </c>
      <c r="G19" s="1" t="n">
        <f aca="false">E19+Q$8*(1+B19*$Q$11/1000000)+S$8</f>
        <v>9999.99995804274</v>
      </c>
      <c r="H19" s="1" t="n">
        <f aca="false">C19+0.0772</f>
        <v>10000.0174718651</v>
      </c>
      <c r="I19" s="1" t="n">
        <f aca="false">'[1]Wekomm-alpha'!E26</f>
        <v>10000.0031999997</v>
      </c>
    </row>
    <row r="20" customFormat="false" ht="13.5" hidden="false" customHeight="false" outlineLevel="0" collapsed="false">
      <c r="A20" s="1" t="n">
        <f aca="false">B20+273.15</f>
        <v>292.65</v>
      </c>
      <c r="B20" s="1" t="n">
        <v>19.5</v>
      </c>
      <c r="C20" s="1" t="n">
        <f aca="false">L$8*(1+L$11*(B20-23)/1000000+L$12*(B20-23)^2/1000000)</f>
        <v>9999.93824713075</v>
      </c>
      <c r="D20" s="1" t="n">
        <f aca="false">N$4*EXP(N$6*(1/A20-1/$A$15))</f>
        <v>299388.560023489</v>
      </c>
      <c r="E20" s="1" t="n">
        <f aca="false">1/(1/C20+1/(D20+L$4))</f>
        <v>9994.5646817954</v>
      </c>
      <c r="G20" s="1" t="n">
        <f aca="false">E20+Q$8*(1+B20*$Q$11/1000000)+S$8</f>
        <v>9999.9999377329</v>
      </c>
      <c r="H20" s="1" t="n">
        <f aca="false">C20+0.0772</f>
        <v>10000.0154471307</v>
      </c>
      <c r="I20" s="1" t="n">
        <f aca="false">'[1]Wekomm-alpha'!E27</f>
        <v>10000.0038249999</v>
      </c>
    </row>
    <row r="21" customFormat="false" ht="13.5" hidden="false" customHeight="false" outlineLevel="0" collapsed="false">
      <c r="A21" s="1" t="n">
        <f aca="false">B21+273.15</f>
        <v>293.15</v>
      </c>
      <c r="B21" s="1" t="n">
        <v>20</v>
      </c>
      <c r="C21" s="1" t="n">
        <f aca="false">L$8*(1+L$11*(B21-23)/1000000+L$12*(B21-23)^2/1000000)</f>
        <v>9999.93617689673</v>
      </c>
      <c r="D21" s="1" t="n">
        <f aca="false">N$4*EXP(N$6*(1/A21-1/$A$15))</f>
        <v>292295.479051538</v>
      </c>
      <c r="E21" s="1" t="n">
        <f aca="false">1/(1/C21+1/(D21+L$4))</f>
        <v>9994.56056483865</v>
      </c>
      <c r="G21" s="1" t="n">
        <f aca="false">E21+Q$8*(1+B21*$Q$11/1000000)+S$8</f>
        <v>9999.99992733865</v>
      </c>
      <c r="H21" s="1" t="n">
        <f aca="false">C21+0.0772</f>
        <v>10000.0133768967</v>
      </c>
      <c r="I21" s="1" t="n">
        <f aca="false">'[1]Wekomm-alpha'!E28</f>
        <v>10000.0043000001</v>
      </c>
    </row>
    <row r="22" customFormat="false" ht="13.5" hidden="false" customHeight="false" outlineLevel="0" collapsed="false">
      <c r="A22" s="1" t="n">
        <f aca="false">B22+273.15</f>
        <v>293.65</v>
      </c>
      <c r="B22" s="1" t="n">
        <v>20.5</v>
      </c>
      <c r="C22" s="1" t="n">
        <f aca="false">L$8*(1+L$11*(B22-23)/1000000+L$12*(B22-23)^2/1000000)</f>
        <v>9999.93406116306</v>
      </c>
      <c r="D22" s="1" t="n">
        <f aca="false">N$4*EXP(N$6*(1/A22-1/$A$15))</f>
        <v>285393.74854418</v>
      </c>
      <c r="E22" s="1" t="n">
        <f aca="false">1/(1/C22+1/(D22+L$4))</f>
        <v>9994.556456207</v>
      </c>
      <c r="G22" s="1" t="n">
        <f aca="false">E22+Q$8*(1+B22*$Q$11/1000000)+S$8</f>
        <v>9999.9999252695</v>
      </c>
      <c r="H22" s="1" t="n">
        <f aca="false">C22+0.0772</f>
        <v>10000.0112611631</v>
      </c>
      <c r="I22" s="1" t="n">
        <f aca="false">'[1]Wekomm-alpha'!E29</f>
        <v>10000.0046250003</v>
      </c>
    </row>
    <row r="23" customFormat="false" ht="13.5" hidden="false" customHeight="false" outlineLevel="0" collapsed="false">
      <c r="A23" s="1" t="n">
        <f aca="false">B23+273.15</f>
        <v>294.15</v>
      </c>
      <c r="B23" s="1" t="n">
        <v>21</v>
      </c>
      <c r="C23" s="1" t="n">
        <f aca="false">L$8*(1+L$11*(B23-23)/1000000+L$12*(B23-23)^2/1000000)</f>
        <v>9999.93189992975</v>
      </c>
      <c r="D23" s="1" t="n">
        <f aca="false">N$4*EXP(N$6*(1/A23-1/$A$15))</f>
        <v>278677.620449568</v>
      </c>
      <c r="E23" s="1" t="n">
        <f aca="false">1/(1/C23+1/(D23+L$4))</f>
        <v>9994.55235435844</v>
      </c>
      <c r="G23" s="1" t="n">
        <f aca="false">E23+Q$8*(1+B23*$Q$11/1000000)+S$8</f>
        <v>9999.99992998344</v>
      </c>
      <c r="H23" s="1" t="n">
        <f aca="false">C23+0.0772</f>
        <v>10000.0090999297</v>
      </c>
      <c r="I23" s="1" t="n">
        <f aca="false">'[1]Wekomm-alpha'!E30</f>
        <v>10000.0048000003</v>
      </c>
    </row>
    <row r="24" customFormat="false" ht="13.5" hidden="false" customHeight="false" outlineLevel="0" collapsed="false">
      <c r="A24" s="1" t="n">
        <f aca="false">B24+273.15</f>
        <v>294.65</v>
      </c>
      <c r="B24" s="1" t="n">
        <v>21.5</v>
      </c>
      <c r="C24" s="1" t="n">
        <f aca="false">L$8*(1+L$11*(B24-23)/1000000+L$12*(B24-23)^2/1000000)</f>
        <v>9999.92969319679</v>
      </c>
      <c r="D24" s="1" t="n">
        <f aca="false">N$4*EXP(N$6*(1/A24-1/$A$15))</f>
        <v>272141.536089517</v>
      </c>
      <c r="E24" s="1" t="n">
        <f aca="false">1/(1/C24+1/(D24+L$4))</f>
        <v>9994.54825779802</v>
      </c>
      <c r="G24" s="1" t="n">
        <f aca="false">E24+Q$8*(1+B24*$Q$11/1000000)+S$8</f>
        <v>9999.99993998552</v>
      </c>
      <c r="H24" s="1" t="n">
        <f aca="false">C24+0.0772</f>
        <v>10000.0068931968</v>
      </c>
      <c r="I24" s="1" t="n">
        <f aca="false">'[1]Wekomm-alpha'!E31</f>
        <v>10000.0048250003</v>
      </c>
    </row>
    <row r="25" customFormat="false" ht="13.5" hidden="false" customHeight="false" outlineLevel="0" collapsed="false">
      <c r="A25" s="1" t="n">
        <f aca="false">B25+273.15</f>
        <v>295.15</v>
      </c>
      <c r="B25" s="1" t="n">
        <v>22</v>
      </c>
      <c r="C25" s="1" t="n">
        <f aca="false">L$8*(1+L$11*(B25-23)/1000000+L$12*(B25-23)^2/1000000)</f>
        <v>9999.92744096417</v>
      </c>
      <c r="D25" s="1" t="n">
        <f aca="false">N$4*EXP(N$6*(1/A25-1/$A$15))</f>
        <v>265780.11939257</v>
      </c>
      <c r="E25" s="1" t="n">
        <f aca="false">1/(1/C25+1/(D25+L$4))</f>
        <v>9994.5441650763</v>
      </c>
      <c r="G25" s="1" t="n">
        <f aca="false">E25+Q$8*(1+B25*$Q$11/1000000)+S$8</f>
        <v>9999.9999538263</v>
      </c>
      <c r="H25" s="1" t="n">
        <f aca="false">C25+0.0772</f>
        <v>10000.0046409642</v>
      </c>
      <c r="I25" s="1" t="n">
        <f aca="false">'[1]Wekomm-alpha'!E32</f>
        <v>10000.0047000003</v>
      </c>
    </row>
    <row r="26" customFormat="false" ht="13.5" hidden="false" customHeight="false" outlineLevel="0" collapsed="false">
      <c r="A26" s="1" t="n">
        <f aca="false">B26+273.15</f>
        <v>295.65</v>
      </c>
      <c r="B26" s="1" t="n">
        <v>22.5</v>
      </c>
      <c r="C26" s="1" t="n">
        <f aca="false">L$8*(1+L$11*(B26-23)/1000000+L$12*(B26-23)^2/1000000)</f>
        <v>9999.92514323191</v>
      </c>
      <c r="D26" s="1" t="n">
        <f aca="false">N$4*EXP(N$6*(1/A26-1/$A$15))</f>
        <v>259588.170387089</v>
      </c>
      <c r="E26" s="1" t="n">
        <f aca="false">1/(1/C26+1/(D26+L$4))</f>
        <v>9994.54007478797</v>
      </c>
      <c r="G26" s="1" t="n">
        <f aca="false">E26+Q$8*(1+B26*$Q$11/1000000)+S$8</f>
        <v>9999.99997010047</v>
      </c>
      <c r="H26" s="1" t="n">
        <f aca="false">C26+0.0772</f>
        <v>10000.0023432319</v>
      </c>
      <c r="I26" s="1" t="n">
        <f aca="false">'[1]Wekomm-alpha'!E33</f>
        <v>10000.0044250002</v>
      </c>
    </row>
    <row r="27" customFormat="false" ht="13.5" hidden="false" customHeight="false" outlineLevel="0" collapsed="false">
      <c r="A27" s="1" t="n">
        <f aca="false">B27+273.15</f>
        <v>296.15</v>
      </c>
      <c r="B27" s="1" t="n">
        <v>23</v>
      </c>
      <c r="C27" s="1" t="n">
        <f aca="false">L$8*(1+L$11*(B27-23)/1000000+L$12*(B27-23)^2/1000000)</f>
        <v>9999.9228</v>
      </c>
      <c r="D27" s="1" t="n">
        <f aca="false">N$4*EXP(N$6*(1/A27-1/$A$15))</f>
        <v>253560.658943699</v>
      </c>
      <c r="E27" s="1" t="n">
        <f aca="false">1/(1/C27+1/(D27+L$4))</f>
        <v>9994.53598557043</v>
      </c>
      <c r="G27" s="1" t="n">
        <f aca="false">E27+Q$8*(1+B27*$Q$11/1000000)+S$8</f>
        <v>9999.99998744543</v>
      </c>
      <c r="H27" s="1" t="n">
        <f aca="false">C27+0.0772</f>
        <v>10000</v>
      </c>
      <c r="I27" s="1" t="n">
        <f aca="false">'[1]Wekomm-alpha'!E34</f>
        <v>10000.004</v>
      </c>
    </row>
    <row r="28" customFormat="false" ht="13.5" hidden="false" customHeight="false" outlineLevel="0" collapsed="false">
      <c r="A28" s="1" t="n">
        <f aca="false">B28+273.15</f>
        <v>296.65</v>
      </c>
      <c r="B28" s="1" t="n">
        <v>23.5</v>
      </c>
      <c r="C28" s="1" t="n">
        <f aca="false">L$8*(1+L$11*(B28-23)/1000000+L$12*(B28-23)^2/1000000)</f>
        <v>9999.92041126844</v>
      </c>
      <c r="D28" s="1" t="n">
        <f aca="false">N$4*EXP(N$6*(1/A28-1/$A$15))</f>
        <v>247692.718756871</v>
      </c>
      <c r="E28" s="1" t="n">
        <f aca="false">1/(1/C28+1/(D28+L$4))</f>
        <v>9994.53189610246</v>
      </c>
      <c r="G28" s="1" t="n">
        <f aca="false">E28+Q$8*(1+B28*$Q$11/1000000)+S$8</f>
        <v>10000.00000454</v>
      </c>
      <c r="H28" s="1" t="n">
        <f aca="false">C28+0.0772</f>
        <v>9999.99761126844</v>
      </c>
      <c r="I28" s="1" t="n">
        <f aca="false">'[1]Wekomm-alpha'!E35</f>
        <v>10000.0034249998</v>
      </c>
    </row>
    <row r="29" customFormat="false" ht="13.5" hidden="false" customHeight="false" outlineLevel="0" collapsed="false">
      <c r="A29" s="1" t="n">
        <f aca="false">B29+273.15</f>
        <v>297.15</v>
      </c>
      <c r="B29" s="1" t="n">
        <v>24</v>
      </c>
      <c r="C29" s="1" t="n">
        <f aca="false">L$8*(1+L$11*(B29-23)/1000000+L$12*(B29-23)^2/1000000)</f>
        <v>9999.91797703723</v>
      </c>
      <c r="D29" s="1" t="n">
        <f aca="false">N$4*EXP(N$6*(1/A29-1/$A$15))</f>
        <v>241979.641555898</v>
      </c>
      <c r="E29" s="1" t="n">
        <f aca="false">1/(1/C29+1/(D29+L$4))</f>
        <v>9994.52780510294</v>
      </c>
      <c r="G29" s="1" t="n">
        <f aca="false">E29+Q$8*(1+B29*$Q$11/1000000)+S$8</f>
        <v>10000.0000201029</v>
      </c>
      <c r="H29" s="1" t="n">
        <f aca="false">C29+0.0772</f>
        <v>9999.99517703723</v>
      </c>
      <c r="I29" s="1" t="n">
        <f aca="false">'[1]Wekomm-alpha'!E36</f>
        <v>10000.0026999995</v>
      </c>
    </row>
    <row r="30" customFormat="false" ht="13.5" hidden="false" customHeight="false" outlineLevel="0" collapsed="false">
      <c r="A30" s="1" t="n">
        <f aca="false">B30+273.15</f>
        <v>297.65</v>
      </c>
      <c r="B30" s="1" t="n">
        <v>24.5</v>
      </c>
      <c r="C30" s="1" t="n">
        <f aca="false">L$8*(1+L$11*(B30-23)/1000000+L$12*(B30-23)^2/1000000)</f>
        <v>9999.91549730638</v>
      </c>
      <c r="D30" s="1" t="n">
        <f aca="false">N$4*EXP(N$6*(1/A30-1/$A$15))</f>
        <v>236416.87153591</v>
      </c>
      <c r="E30" s="1" t="n">
        <f aca="false">1/(1/C30+1/(D30+L$4))</f>
        <v>9994.52371132952</v>
      </c>
      <c r="G30" s="1" t="n">
        <f aca="false">E30+Q$8*(1+B30*$Q$11/1000000)+S$8</f>
        <v>10000.000032892</v>
      </c>
      <c r="H30" s="1" t="n">
        <f aca="false">C30+0.0772</f>
        <v>9999.99269730638</v>
      </c>
      <c r="I30" s="1" t="n">
        <f aca="false">'[1]Wekomm-alpha'!E37</f>
        <v>10000.0018249991</v>
      </c>
    </row>
    <row r="31" customFormat="false" ht="13.5" hidden="false" customHeight="false" outlineLevel="0" collapsed="false">
      <c r="A31" s="1" t="n">
        <f aca="false">B31+273.15</f>
        <v>298.15</v>
      </c>
      <c r="B31" s="1" t="n">
        <v>25</v>
      </c>
      <c r="C31" s="1" t="n">
        <f aca="false">L$8*(1+L$11*(B31-23)/1000000+L$12*(B31-23)^2/1000000)</f>
        <v>9999.91297207587</v>
      </c>
      <c r="D31" s="1" t="n">
        <f aca="false">N$4*EXP(N$6*(1/A31-1/$A$15))</f>
        <v>231000</v>
      </c>
      <c r="E31" s="1" t="n">
        <f aca="false">1/(1/C31+1/(D31+L$4))</f>
        <v>9994.51961357749</v>
      </c>
      <c r="G31" s="1" t="n">
        <f aca="false">E31+Q$8*(1+B31*$Q$11/1000000)+S$8</f>
        <v>10000.0000417025</v>
      </c>
      <c r="H31" s="1" t="n">
        <f aca="false">C31+0.0772</f>
        <v>9999.99017207587</v>
      </c>
      <c r="I31" s="1" t="n">
        <f aca="false">'[1]Wekomm-alpha'!E38</f>
        <v>10000.0007999987</v>
      </c>
    </row>
    <row r="32" customFormat="false" ht="13.5" hidden="false" customHeight="false" outlineLevel="0" collapsed="false">
      <c r="A32" s="1" t="n">
        <f aca="false">B32+273.15</f>
        <v>298.65</v>
      </c>
      <c r="B32" s="1" t="n">
        <v>25.5</v>
      </c>
      <c r="C32" s="1" t="n">
        <f aca="false">L$8*(1+L$11*(B32-23)/1000000+L$12*(B32-23)^2/1000000)</f>
        <v>9999.91040134572</v>
      </c>
      <c r="D32" s="1" t="n">
        <f aca="false">N$4*EXP(N$6*(1/A32-1/$A$15))</f>
        <v>225724.760203911</v>
      </c>
      <c r="E32" s="1" t="n">
        <f aca="false">1/(1/C32+1/(D32+L$4))</f>
        <v>9994.51551067854</v>
      </c>
      <c r="G32" s="1" t="n">
        <f aca="false">E32+Q$8*(1+B32*$Q$11/1000000)+S$8</f>
        <v>10000.000045366</v>
      </c>
      <c r="H32" s="1" t="n">
        <f aca="false">C32+0.0772</f>
        <v>9999.98760134572</v>
      </c>
      <c r="I32" s="1" t="n">
        <f aca="false">'[1]Wekomm-alpha'!E39</f>
        <v>9999.99962499825</v>
      </c>
    </row>
    <row r="33" customFormat="false" ht="13.5" hidden="false" customHeight="false" outlineLevel="0" collapsed="false">
      <c r="A33" s="1" t="n">
        <f aca="false">B33+273.15</f>
        <v>299.15</v>
      </c>
      <c r="B33" s="1" t="n">
        <v>26</v>
      </c>
      <c r="C33" s="1" t="n">
        <f aca="false">L$8*(1+L$11*(B33-23)/1000000+L$12*(B33-23)^2/1000000)</f>
        <v>9999.90778511592</v>
      </c>
      <c r="D33" s="1" t="n">
        <f aca="false">N$4*EXP(N$6*(1/A33-1/$A$15))</f>
        <v>220587.0223951</v>
      </c>
      <c r="E33" s="1" t="n">
        <f aca="false">1/(1/C33+1/(D33+L$4))</f>
        <v>9994.5114014996</v>
      </c>
      <c r="G33" s="1" t="n">
        <f aca="false">E33+Q$8*(1+B33*$Q$11/1000000)+S$8</f>
        <v>10000.0000427496</v>
      </c>
      <c r="H33" s="1" t="n">
        <f aca="false">C33+0.0772</f>
        <v>9999.98498511592</v>
      </c>
      <c r="I33" s="1" t="n">
        <f aca="false">'[1]Wekomm-alpha'!E40</f>
        <v>9999.99829999772</v>
      </c>
    </row>
    <row r="34" customFormat="false" ht="13.5" hidden="false" customHeight="false" outlineLevel="0" collapsed="false">
      <c r="A34" s="1" t="n">
        <f aca="false">B34+273.15</f>
        <v>299.65</v>
      </c>
      <c r="B34" s="1" t="n">
        <v>26.5</v>
      </c>
      <c r="C34" s="1" t="n">
        <f aca="false">L$8*(1+L$11*(B34-23)/1000000+L$12*(B34-23)^2/1000000)</f>
        <v>9999.90512338647</v>
      </c>
      <c r="D34" s="1" t="n">
        <f aca="false">N$4*EXP(N$6*(1/A34-1/$A$15))</f>
        <v>215582.789038352</v>
      </c>
      <c r="E34" s="1" t="n">
        <f aca="false">1/(1/C34+1/(D34+L$4))</f>
        <v>9994.50728494178</v>
      </c>
      <c r="G34" s="1" t="n">
        <f aca="false">E34+Q$8*(1+B34*$Q$11/1000000)+S$8</f>
        <v>10000.0000327543</v>
      </c>
      <c r="H34" s="1" t="n">
        <f aca="false">C34+0.0772</f>
        <v>9999.98232338647</v>
      </c>
      <c r="I34" s="1" t="n">
        <f aca="false">'[1]Wekomm-alpha'!E41</f>
        <v>9999.99682499713</v>
      </c>
    </row>
    <row r="35" customFormat="false" ht="13.5" hidden="false" customHeight="false" outlineLevel="0" collapsed="false">
      <c r="A35" s="1" t="n">
        <f aca="false">B35+273.15</f>
        <v>300.15</v>
      </c>
      <c r="B35" s="1" t="n">
        <v>27</v>
      </c>
      <c r="C35" s="1" t="n">
        <f aca="false">L$8*(1+L$11*(B35-23)/1000000+L$12*(B35-23)^2/1000000)</f>
        <v>9999.90241615737</v>
      </c>
      <c r="D35" s="1" t="n">
        <f aca="false">N$4*EXP(N$6*(1/A35-1/$A$15))</f>
        <v>210708.190220439</v>
      </c>
      <c r="E35" s="1" t="n">
        <f aca="false">1/(1/C35+1/(D35+L$4))</f>
        <v>9994.50315993927</v>
      </c>
      <c r="G35" s="1" t="n">
        <f aca="false">E35+Q$8*(1+B35*$Q$11/1000000)+S$8</f>
        <v>10000.0000143143</v>
      </c>
      <c r="H35" s="1" t="n">
        <f aca="false">C35+0.0772</f>
        <v>9999.97961615737</v>
      </c>
      <c r="I35" s="1" t="n">
        <f aca="false">'[1]Wekomm-alpha'!E42</f>
        <v>9999.99519999648</v>
      </c>
    </row>
    <row r="36" customFormat="false" ht="13.5" hidden="false" customHeight="false" outlineLevel="0" collapsed="false">
      <c r="A36" s="1" t="n">
        <f aca="false">B36+273.15</f>
        <v>300.65</v>
      </c>
      <c r="B36" s="1" t="n">
        <v>27.5</v>
      </c>
      <c r="C36" s="1" t="n">
        <f aca="false">L$8*(1+L$11*(B36-23)/1000000+L$12*(B36-23)^2/1000000)</f>
        <v>9999.89966342862</v>
      </c>
      <c r="D36" s="1" t="n">
        <f aca="false">N$4*EXP(N$6*(1/A36-1/$A$15))</f>
        <v>205959.479226664</v>
      </c>
      <c r="E36" s="1" t="n">
        <f aca="false">1/(1/C36+1/(D36+L$4))</f>
        <v>9994.49902545829</v>
      </c>
      <c r="G36" s="1" t="n">
        <f aca="false">E36+Q$8*(1+B36*$Q$11/1000000)+S$8</f>
        <v>9999.99998639579</v>
      </c>
      <c r="H36" s="1" t="n">
        <f aca="false">C36+0.0772</f>
        <v>9999.97686342862</v>
      </c>
      <c r="I36" s="1" t="n">
        <f aca="false">'[1]Wekomm-alpha'!E43</f>
        <v>9999.99342499577</v>
      </c>
    </row>
    <row r="37" customFormat="false" ht="13.5" hidden="false" customHeight="false" outlineLevel="0" collapsed="false">
      <c r="A37" s="1" t="n">
        <f aca="false">B37+273.15</f>
        <v>301.15</v>
      </c>
      <c r="B37" s="1" t="n">
        <v>28</v>
      </c>
      <c r="C37" s="1" t="n">
        <f aca="false">L$8*(1+L$11*(B37-23)/1000000+L$12*(B37-23)^2/1000000)</f>
        <v>9999.89686520022</v>
      </c>
      <c r="D37" s="1" t="n">
        <f aca="false">N$4*EXP(N$6*(1/A37-1/$A$15))</f>
        <v>201333.028282405</v>
      </c>
      <c r="E37" s="1" t="n">
        <f aca="false">1/(1/C37+1/(D37+L$4))</f>
        <v>9994.49488049609</v>
      </c>
      <c r="G37" s="1" t="n">
        <f aca="false">E37+Q$8*(1+B37*$Q$11/1000000)+S$8</f>
        <v>9999.99994799609</v>
      </c>
      <c r="H37" s="1" t="n">
        <f aca="false">C37+0.0772</f>
        <v>9999.97406520022</v>
      </c>
      <c r="I37" s="1" t="n">
        <f aca="false">'[1]Wekomm-alpha'!E44</f>
        <v>9999.991499995</v>
      </c>
    </row>
  </sheetData>
  <mergeCells count="7">
    <mergeCell ref="V2:X2"/>
    <mergeCell ref="L4:L5"/>
    <mergeCell ref="N4:N5"/>
    <mergeCell ref="S5:S6"/>
    <mergeCell ref="L8:L9"/>
    <mergeCell ref="Q8:Q9"/>
    <mergeCell ref="S8:S9"/>
  </mergeCells>
  <printOptions headings="false" gridLines="false" gridLinesSet="true" horizontalCentered="false" verticalCentered="false"/>
  <pageMargins left="0.75" right="0.75" top="1" bottom="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A5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4" activeCellId="0" sqref="M4"/>
    </sheetView>
  </sheetViews>
  <sheetFormatPr defaultColWidth="11.640625" defaultRowHeight="13.8" zeroHeight="false" outlineLevelRow="0" outlineLevelCol="0"/>
  <cols>
    <col collapsed="false" customWidth="true" hidden="false" outlineLevel="0" max="2" min="1" style="0" width="8.69"/>
    <col collapsed="false" customWidth="true" hidden="false" outlineLevel="0" max="3" min="3" style="0" width="10.8"/>
    <col collapsed="false" customWidth="true" hidden="false" outlineLevel="0" max="4" min="4" style="0" width="8.69"/>
    <col collapsed="false" customWidth="true" hidden="false" outlineLevel="0" max="5" min="5" style="0" width="15.06"/>
    <col collapsed="false" customWidth="true" hidden="false" outlineLevel="0" max="8" min="8" style="0" width="8.69"/>
    <col collapsed="false" customWidth="true" hidden="false" outlineLevel="0" max="10" min="9" style="0" width="5.15"/>
    <col collapsed="false" customWidth="true" hidden="false" outlineLevel="0" max="11" min="11" style="0" width="13.19"/>
    <col collapsed="false" customWidth="true" hidden="false" outlineLevel="0" max="12" min="12" style="0" width="5.15"/>
    <col collapsed="false" customWidth="true" hidden="false" outlineLevel="0" max="13" min="13" style="0" width="8.69"/>
    <col collapsed="false" customWidth="true" hidden="false" outlineLevel="0" max="15" min="14" style="0" width="5.15"/>
    <col collapsed="false" customWidth="true" hidden="false" outlineLevel="0" max="16" min="16" style="0" width="8.69"/>
    <col collapsed="false" customWidth="true" hidden="false" outlineLevel="0" max="17" min="17" style="0" width="5.15"/>
    <col collapsed="false" customWidth="true" hidden="false" outlineLevel="0" max="18" min="18" style="0" width="8.69"/>
    <col collapsed="false" customWidth="true" hidden="false" outlineLevel="0" max="19" min="19" style="0" width="5.15"/>
    <col collapsed="false" customWidth="true" hidden="false" outlineLevel="0" max="21" min="20" style="0" width="8.69"/>
    <col collapsed="false" customWidth="true" hidden="false" outlineLevel="0" max="22" min="22" style="0" width="10.57"/>
    <col collapsed="false" customWidth="true" hidden="false" outlineLevel="0" max="23" min="23" style="0" width="12.81"/>
    <col collapsed="false" customWidth="true" hidden="false" outlineLevel="0" max="24" min="24" style="0" width="8.69"/>
    <col collapsed="false" customWidth="true" hidden="false" outlineLevel="0" max="25" min="25" style="0" width="17.82"/>
    <col collapsed="false" customWidth="true" hidden="false" outlineLevel="0" max="27" min="27" style="0" width="13.94"/>
    <col collapsed="false" customWidth="true" hidden="false" outlineLevel="0" max="28" min="28" style="0" width="8.69"/>
  </cols>
  <sheetData>
    <row r="1" customFormat="false" ht="13.8" hidden="false" customHeight="false" outlineLevel="0" collapsed="false">
      <c r="A1" s="2" t="s">
        <v>0</v>
      </c>
      <c r="B1" s="1"/>
      <c r="C1" s="1"/>
      <c r="D1" s="3"/>
      <c r="E1" s="3"/>
      <c r="F1" s="3"/>
      <c r="G1" s="3"/>
      <c r="H1" s="3"/>
      <c r="I1" s="4"/>
      <c r="J1" s="5"/>
      <c r="K1" s="6"/>
      <c r="L1" s="6"/>
      <c r="M1" s="6"/>
      <c r="N1" s="7"/>
      <c r="O1" s="7"/>
      <c r="P1" s="6"/>
      <c r="Q1" s="6"/>
      <c r="R1" s="6"/>
      <c r="S1" s="5"/>
      <c r="T1" s="1"/>
      <c r="U1" s="8"/>
      <c r="V1" s="8"/>
      <c r="W1" s="8"/>
      <c r="X1" s="8"/>
      <c r="Y1" s="9" t="s">
        <v>1</v>
      </c>
      <c r="Z1" s="10"/>
      <c r="AA1" s="10"/>
    </row>
    <row r="2" customFormat="false" ht="13.8" hidden="false" customHeight="false" outlineLevel="0" collapsed="false">
      <c r="A2" s="2" t="s">
        <v>2</v>
      </c>
      <c r="B2" s="1"/>
      <c r="C2" s="1"/>
      <c r="D2" s="3"/>
      <c r="E2" s="3"/>
      <c r="F2" s="3"/>
      <c r="G2" s="3"/>
      <c r="H2" s="3"/>
      <c r="I2" s="4"/>
      <c r="J2" s="5"/>
      <c r="K2" s="11"/>
      <c r="L2" s="6"/>
      <c r="M2" s="6"/>
      <c r="N2" s="6"/>
      <c r="O2" s="6"/>
      <c r="P2" s="12"/>
      <c r="Q2" s="7"/>
      <c r="R2" s="7"/>
      <c r="S2" s="5"/>
      <c r="T2" s="1"/>
      <c r="U2" s="13" t="s">
        <v>3</v>
      </c>
      <c r="V2" s="13"/>
      <c r="W2" s="13"/>
      <c r="X2" s="8"/>
      <c r="Y2" s="14" t="s">
        <v>4</v>
      </c>
      <c r="Z2" s="74" t="n">
        <f aca="false">F22</f>
        <v>9999.9996013198</v>
      </c>
      <c r="AA2" s="16" t="s">
        <v>5</v>
      </c>
    </row>
    <row r="3" customFormat="false" ht="13.8" hidden="false" customHeight="false" outlineLevel="0" collapsed="false">
      <c r="A3" s="2" t="s">
        <v>6</v>
      </c>
      <c r="B3" s="1"/>
      <c r="C3" s="1"/>
      <c r="D3" s="3"/>
      <c r="E3" s="3"/>
      <c r="F3" s="3"/>
      <c r="G3" s="3"/>
      <c r="H3" s="3"/>
      <c r="I3" s="4"/>
      <c r="J3" s="4"/>
      <c r="K3" s="17" t="s">
        <v>7</v>
      </c>
      <c r="L3" s="11"/>
      <c r="M3" s="11" t="s">
        <v>8</v>
      </c>
      <c r="N3" s="11"/>
      <c r="O3" s="11"/>
      <c r="P3" s="18"/>
      <c r="Q3" s="5"/>
      <c r="R3" s="19"/>
      <c r="S3" s="5"/>
      <c r="T3" s="1"/>
      <c r="U3" s="20" t="s">
        <v>9</v>
      </c>
      <c r="V3" s="20" t="s">
        <v>10</v>
      </c>
      <c r="W3" s="21" t="s">
        <v>11</v>
      </c>
      <c r="X3" s="8"/>
      <c r="Y3" s="14" t="s">
        <v>12</v>
      </c>
      <c r="Z3" s="22" t="n">
        <f aca="false">(Z2-H9)/H9*1000000</f>
        <v>-0.0398680203943513</v>
      </c>
      <c r="AA3" s="14" t="s">
        <v>13</v>
      </c>
    </row>
    <row r="4" customFormat="false" ht="15" hidden="false" customHeight="false" outlineLevel="0" collapsed="false">
      <c r="A4" s="2" t="s">
        <v>14</v>
      </c>
      <c r="B4" s="1"/>
      <c r="C4" s="1"/>
      <c r="D4" s="3"/>
      <c r="E4" s="3"/>
      <c r="F4" s="3"/>
      <c r="G4" s="3"/>
      <c r="H4" s="3"/>
      <c r="I4" s="5"/>
      <c r="J4" s="23"/>
      <c r="K4" s="24" t="n">
        <v>4850000</v>
      </c>
      <c r="L4" s="25"/>
      <c r="M4" s="26" t="n">
        <v>150000</v>
      </c>
      <c r="N4" s="27"/>
      <c r="O4" s="28"/>
      <c r="P4" s="29"/>
      <c r="Q4" s="19"/>
      <c r="R4" s="30"/>
      <c r="S4" s="19"/>
      <c r="T4" s="1"/>
      <c r="U4" s="21" t="s">
        <v>15</v>
      </c>
      <c r="V4" s="31" t="n">
        <f aca="false">1/K$8^2/(1/K$8+1/(K$4+K$8))^2/H$9*K$8*100</f>
        <v>99.5708995049078</v>
      </c>
      <c r="W4" s="32" t="n">
        <f aca="false">1/V4/0.1</f>
        <v>0.100430949702399</v>
      </c>
      <c r="X4" s="8"/>
      <c r="Y4" s="14" t="s">
        <v>16</v>
      </c>
      <c r="Z4" s="22" t="n">
        <f aca="false">(MAX(F17:F27)-MIN(F17:F27))/H$9*1000000</f>
        <v>0.0769724327255972</v>
      </c>
      <c r="AA4" s="14" t="s">
        <v>17</v>
      </c>
    </row>
    <row r="5" customFormat="false" ht="15" hidden="false" customHeight="false" outlineLevel="0" collapsed="false">
      <c r="A5" s="2" t="s">
        <v>18</v>
      </c>
      <c r="B5" s="1"/>
      <c r="C5" s="1"/>
      <c r="D5" s="3"/>
      <c r="E5" s="3"/>
      <c r="F5" s="3"/>
      <c r="G5" s="3"/>
      <c r="H5" s="3"/>
      <c r="I5" s="33"/>
      <c r="J5" s="5"/>
      <c r="K5" s="24"/>
      <c r="L5" s="34"/>
      <c r="M5" s="26"/>
      <c r="N5" s="35"/>
      <c r="O5" s="28"/>
      <c r="P5" s="18"/>
      <c r="Q5" s="19"/>
      <c r="R5" s="29"/>
      <c r="S5" s="19"/>
      <c r="T5" s="1"/>
      <c r="U5" s="21" t="s">
        <v>19</v>
      </c>
      <c r="V5" s="31" t="n">
        <f aca="false">1/(K$4+M$4)^2/(1/K$8+1/(K$4+K$8))^2/H$9*K$4*100</f>
        <v>0.193130843205964</v>
      </c>
      <c r="W5" s="32" t="n">
        <f aca="false">1/V5/0.1</f>
        <v>51.7783686644786</v>
      </c>
      <c r="X5" s="8"/>
      <c r="Y5" s="15" t="s">
        <v>20</v>
      </c>
      <c r="Z5" s="22" t="n">
        <f aca="false">(F28-F26)/2*100</f>
        <v>0.00937382801566855</v>
      </c>
      <c r="AA5" s="14" t="s">
        <v>21</v>
      </c>
    </row>
    <row r="6" customFormat="false" ht="13.8" hidden="false" customHeight="false" outlineLevel="0" collapsed="false">
      <c r="A6" s="2" t="s">
        <v>22</v>
      </c>
      <c r="B6" s="1"/>
      <c r="C6" s="1"/>
      <c r="D6" s="3"/>
      <c r="E6" s="3"/>
      <c r="F6" s="3"/>
      <c r="G6" s="3"/>
      <c r="H6" s="3"/>
      <c r="I6" s="36"/>
      <c r="J6" s="5"/>
      <c r="K6" s="5"/>
      <c r="L6" s="37" t="s">
        <v>23</v>
      </c>
      <c r="M6" s="38" t="n">
        <v>3892</v>
      </c>
      <c r="N6" s="36"/>
      <c r="O6" s="39"/>
      <c r="P6" s="4"/>
      <c r="Q6" s="19"/>
      <c r="R6" s="29"/>
      <c r="S6" s="19"/>
      <c r="T6" s="1"/>
      <c r="U6" s="20" t="s">
        <v>24</v>
      </c>
      <c r="V6" s="31" t="n">
        <f aca="false">1/(K$4+M$4)^2/(1/K$8+1/(K$4+K$8))^2/H$9*M$4*100</f>
        <v>0.00597311886204011</v>
      </c>
      <c r="W6" s="32" t="n">
        <f aca="false">1/V6/0.1</f>
        <v>1674.16725348481</v>
      </c>
      <c r="X6" s="8"/>
      <c r="Y6" s="16" t="s">
        <v>25</v>
      </c>
      <c r="Z6" s="22" t="n">
        <f aca="false">Z4/10</f>
        <v>0.00769724327255972</v>
      </c>
      <c r="AA6" s="14" t="s">
        <v>26</v>
      </c>
    </row>
    <row r="7" customFormat="false" ht="13.8" hidden="false" customHeight="false" outlineLevel="0" collapsed="false">
      <c r="A7" s="2" t="s">
        <v>27</v>
      </c>
      <c r="B7" s="1"/>
      <c r="C7" s="1"/>
      <c r="D7" s="3"/>
      <c r="E7" s="3"/>
      <c r="F7" s="3"/>
      <c r="G7" s="3"/>
      <c r="H7" s="3"/>
      <c r="I7" s="36"/>
      <c r="J7" s="5"/>
      <c r="K7" s="40" t="s">
        <v>15</v>
      </c>
      <c r="L7" s="41"/>
      <c r="M7" s="41"/>
      <c r="N7" s="42"/>
      <c r="O7" s="43"/>
      <c r="P7" s="17" t="s">
        <v>28</v>
      </c>
      <c r="Q7" s="7"/>
      <c r="R7" s="17" t="s">
        <v>29</v>
      </c>
      <c r="S7" s="19"/>
      <c r="T7" s="1"/>
      <c r="U7" s="20"/>
      <c r="V7" s="22"/>
      <c r="W7" s="32"/>
      <c r="X7" s="8"/>
      <c r="Y7" s="9" t="s">
        <v>30</v>
      </c>
      <c r="Z7" s="8"/>
      <c r="AA7" s="8"/>
    </row>
    <row r="8" customFormat="false" ht="15" hidden="false" customHeight="false" outlineLevel="0" collapsed="false">
      <c r="A8" s="2" t="s">
        <v>31</v>
      </c>
      <c r="B8" s="1"/>
      <c r="C8" s="1"/>
      <c r="D8" s="3"/>
      <c r="E8" s="3"/>
      <c r="F8" s="3"/>
      <c r="G8" s="3"/>
      <c r="H8" s="44" t="s">
        <v>32</v>
      </c>
      <c r="I8" s="45"/>
      <c r="J8" s="45"/>
      <c r="K8" s="75" t="n">
        <v>9998.1</v>
      </c>
      <c r="L8" s="47"/>
      <c r="M8" s="27"/>
      <c r="N8" s="48"/>
      <c r="O8" s="47"/>
      <c r="P8" s="24" t="n">
        <v>17.91</v>
      </c>
      <c r="Q8" s="49"/>
      <c r="R8" s="50" t="n">
        <v>2.191</v>
      </c>
      <c r="S8" s="51"/>
      <c r="T8" s="52"/>
      <c r="U8" s="21" t="s">
        <v>28</v>
      </c>
      <c r="V8" s="22" t="n">
        <f aca="false">1/H$9*P8*100</f>
        <v>0.1791</v>
      </c>
      <c r="W8" s="32" t="n">
        <f aca="false">1/V8/0.1</f>
        <v>55.8347292015634</v>
      </c>
      <c r="X8" s="53"/>
      <c r="Y8" s="14" t="s">
        <v>12</v>
      </c>
      <c r="Z8" s="22" t="n">
        <f aca="false">(K8-H9)/H9*1000000</f>
        <v>-189.999999999964</v>
      </c>
      <c r="AA8" s="14" t="s">
        <v>13</v>
      </c>
    </row>
    <row r="9" customFormat="false" ht="15" hidden="false" customHeight="false" outlineLevel="0" collapsed="false">
      <c r="A9" s="2" t="s">
        <v>33</v>
      </c>
      <c r="B9" s="1"/>
      <c r="C9" s="1"/>
      <c r="D9" s="3"/>
      <c r="E9" s="3"/>
      <c r="F9" s="1"/>
      <c r="G9" s="1"/>
      <c r="H9" s="54" t="n">
        <v>10000</v>
      </c>
      <c r="I9" s="5"/>
      <c r="J9" s="5"/>
      <c r="K9" s="75"/>
      <c r="L9" s="28"/>
      <c r="M9" s="28"/>
      <c r="N9" s="28"/>
      <c r="O9" s="28"/>
      <c r="P9" s="24"/>
      <c r="Q9" s="55"/>
      <c r="R9" s="50"/>
      <c r="S9" s="19"/>
      <c r="T9" s="52"/>
      <c r="U9" s="21" t="s">
        <v>29</v>
      </c>
      <c r="V9" s="22" t="n">
        <f aca="false">1/H$9*R8*100</f>
        <v>0.02191</v>
      </c>
      <c r="W9" s="32" t="n">
        <f aca="false">1/V9/0.1</f>
        <v>456.412596987677</v>
      </c>
      <c r="X9" s="53"/>
      <c r="Y9" s="14" t="s">
        <v>16</v>
      </c>
      <c r="Z9" s="22" t="n">
        <f aca="false">(MAX(C17:C37)-MIN(C17:C37))/H$9*1000000</f>
        <v>49.6156111954406</v>
      </c>
      <c r="AA9" s="14" t="s">
        <v>17</v>
      </c>
    </row>
    <row r="10" customFormat="false" ht="13.8" hidden="false" customHeight="false" outlineLevel="0" collapsed="false">
      <c r="A10" s="2" t="s">
        <v>34</v>
      </c>
      <c r="B10" s="1"/>
      <c r="C10" s="1"/>
      <c r="D10" s="1"/>
      <c r="E10" s="3"/>
      <c r="F10" s="3"/>
      <c r="G10" s="3"/>
      <c r="H10" s="56"/>
      <c r="I10" s="5"/>
      <c r="J10" s="5"/>
      <c r="K10" s="5"/>
      <c r="L10" s="5"/>
      <c r="M10" s="5"/>
      <c r="N10" s="5"/>
      <c r="O10" s="5"/>
      <c r="P10" s="18"/>
      <c r="Q10" s="4"/>
      <c r="R10" s="4"/>
      <c r="S10" s="19"/>
      <c r="T10" s="52"/>
      <c r="U10" s="57"/>
      <c r="V10" s="57"/>
      <c r="W10" s="57"/>
      <c r="X10" s="53"/>
      <c r="Y10" s="15" t="s">
        <v>20</v>
      </c>
      <c r="Z10" s="22" t="n">
        <f aca="false">K11</f>
        <v>-1.97473889483487</v>
      </c>
      <c r="AA10" s="14" t="s">
        <v>21</v>
      </c>
    </row>
    <row r="11" customFormat="false" ht="13.8" hidden="false" customHeight="false" outlineLevel="0" collapsed="false">
      <c r="A11" s="2" t="s">
        <v>35</v>
      </c>
      <c r="B11" s="1"/>
      <c r="C11" s="1"/>
      <c r="D11" s="1"/>
      <c r="E11" s="3"/>
      <c r="F11" s="3"/>
      <c r="G11" s="3"/>
      <c r="H11" s="56"/>
      <c r="I11" s="58"/>
      <c r="J11" s="59" t="s">
        <v>36</v>
      </c>
      <c r="K11" s="76" t="n">
        <v>-1.97473889483487</v>
      </c>
      <c r="L11" s="61" t="s">
        <v>26</v>
      </c>
      <c r="M11" s="57"/>
      <c r="N11" s="1"/>
      <c r="O11" s="62" t="s">
        <v>37</v>
      </c>
      <c r="P11" s="37" t="n">
        <v>4250</v>
      </c>
      <c r="Q11" s="63" t="s">
        <v>26</v>
      </c>
      <c r="R11" s="19"/>
      <c r="S11" s="5"/>
      <c r="T11" s="52"/>
      <c r="U11" s="57"/>
      <c r="V11" s="57"/>
      <c r="W11" s="57"/>
      <c r="X11" s="53"/>
      <c r="Y11" s="16" t="s">
        <v>25</v>
      </c>
      <c r="Z11" s="22" t="n">
        <f aca="false">Z9/10</f>
        <v>4.96156111954406</v>
      </c>
      <c r="AA11" s="14" t="s">
        <v>26</v>
      </c>
    </row>
    <row r="12" customFormat="false" ht="13.8" hidden="false" customHeight="false" outlineLevel="0" collapsed="false">
      <c r="A12" s="2" t="s">
        <v>38</v>
      </c>
      <c r="B12" s="1"/>
      <c r="C12" s="1"/>
      <c r="D12" s="1"/>
      <c r="E12" s="3"/>
      <c r="F12" s="3"/>
      <c r="G12" s="3"/>
      <c r="H12" s="1"/>
      <c r="I12" s="58"/>
      <c r="J12" s="59" t="s">
        <v>39</v>
      </c>
      <c r="K12" s="77" t="n">
        <v>-0.0649526668994544</v>
      </c>
      <c r="L12" s="61" t="s">
        <v>40</v>
      </c>
      <c r="M12" s="57"/>
      <c r="N12" s="65"/>
      <c r="O12" s="65"/>
      <c r="P12" s="65"/>
      <c r="Q12" s="65"/>
      <c r="R12" s="19"/>
      <c r="S12" s="19"/>
      <c r="T12" s="52"/>
      <c r="U12" s="57"/>
      <c r="V12" s="57"/>
      <c r="W12" s="57"/>
      <c r="X12" s="53"/>
      <c r="Y12" s="66" t="s">
        <v>41</v>
      </c>
      <c r="Z12" s="8"/>
      <c r="AA12" s="8"/>
    </row>
    <row r="13" customFormat="false" ht="13.8" hidden="false" customHeight="false" outlineLevel="0" collapsed="false">
      <c r="A13" s="2" t="s">
        <v>42</v>
      </c>
      <c r="B13" s="1"/>
      <c r="C13" s="1"/>
      <c r="D13" s="1"/>
      <c r="E13" s="3"/>
      <c r="F13" s="56"/>
      <c r="G13" s="56"/>
      <c r="H13" s="56"/>
      <c r="I13" s="65"/>
      <c r="J13" s="65"/>
      <c r="K13" s="65"/>
      <c r="L13" s="65"/>
      <c r="M13" s="65"/>
      <c r="N13" s="1"/>
      <c r="O13" s="1"/>
      <c r="P13" s="2" t="s">
        <v>54</v>
      </c>
      <c r="Q13" s="1"/>
      <c r="R13" s="65"/>
      <c r="S13" s="65"/>
      <c r="T13" s="52"/>
      <c r="U13" s="67"/>
      <c r="V13" s="67"/>
      <c r="W13" s="67"/>
      <c r="X13" s="52"/>
      <c r="Y13" s="14" t="s">
        <v>12</v>
      </c>
      <c r="Z13" s="68" t="n">
        <f aca="false">ABS(Z8/Z3)</f>
        <v>4765.7244608735</v>
      </c>
      <c r="AA13" s="16"/>
    </row>
    <row r="14" customFormat="false" ht="13.8" hidden="false" customHeight="false" outlineLevel="0" collapsed="false">
      <c r="A14" s="1"/>
      <c r="B14" s="1"/>
      <c r="C14" s="1"/>
      <c r="D14" s="3"/>
      <c r="E14" s="1"/>
      <c r="F14" s="1"/>
      <c r="G14" s="1"/>
      <c r="H14" s="1"/>
      <c r="I14" s="69"/>
      <c r="J14" s="1"/>
      <c r="K14" s="2" t="s">
        <v>55</v>
      </c>
      <c r="L14" s="2"/>
      <c r="M14" s="2"/>
      <c r="N14" s="1"/>
      <c r="O14" s="1"/>
      <c r="P14" s="2" t="s">
        <v>56</v>
      </c>
      <c r="Q14" s="1"/>
      <c r="R14" s="1"/>
      <c r="S14" s="1"/>
      <c r="T14" s="70"/>
      <c r="U14" s="2"/>
      <c r="V14" s="2"/>
      <c r="W14" s="2"/>
      <c r="X14" s="70"/>
      <c r="Y14" s="14" t="s">
        <v>16</v>
      </c>
      <c r="Z14" s="68" t="n">
        <f aca="false">ABS(Z9/Z4)</f>
        <v>644.58936061327</v>
      </c>
      <c r="AA14" s="16"/>
    </row>
    <row r="15" customFormat="false" ht="13.8" hidden="false" customHeight="false" outlineLevel="0" collapsed="false">
      <c r="A15" s="1" t="n">
        <f aca="false">B15+273.15</f>
        <v>296.15</v>
      </c>
      <c r="B15" s="1" t="n">
        <v>23</v>
      </c>
      <c r="C15" s="1"/>
      <c r="D15" s="71"/>
      <c r="E15" s="56"/>
      <c r="F15" s="56"/>
      <c r="G15" s="56"/>
      <c r="H15" s="1"/>
      <c r="I15" s="1"/>
      <c r="J15" s="1"/>
      <c r="K15" s="2" t="s">
        <v>57</v>
      </c>
      <c r="L15" s="2"/>
      <c r="M15" s="2"/>
      <c r="N15" s="1"/>
      <c r="O15" s="1"/>
      <c r="P15" s="1"/>
      <c r="Q15" s="1"/>
      <c r="R15" s="1"/>
      <c r="S15" s="1"/>
      <c r="T15" s="70"/>
      <c r="U15" s="1"/>
      <c r="V15" s="1"/>
      <c r="W15" s="1"/>
      <c r="X15" s="1"/>
      <c r="Y15" s="15" t="s">
        <v>20</v>
      </c>
      <c r="Z15" s="68" t="n">
        <f aca="false">ABS(Z10/Z5)</f>
        <v>210.665151049715</v>
      </c>
      <c r="AA15" s="16"/>
    </row>
    <row r="16" customFormat="false" ht="15" hidden="false" customHeight="false" outlineLevel="0" collapsed="false">
      <c r="A16" s="72" t="s">
        <v>47</v>
      </c>
      <c r="B16" s="73" t="s">
        <v>48</v>
      </c>
      <c r="C16" s="73" t="s">
        <v>49</v>
      </c>
      <c r="D16" s="73" t="s">
        <v>8</v>
      </c>
      <c r="E16" s="73" t="s">
        <v>50</v>
      </c>
      <c r="F16" s="73" t="s">
        <v>51</v>
      </c>
      <c r="G16" s="2" t="s">
        <v>52</v>
      </c>
      <c r="H16" s="2" t="s">
        <v>53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6" t="s">
        <v>25</v>
      </c>
      <c r="Z16" s="68" t="n">
        <f aca="false">ABS(Z11/Z6)</f>
        <v>644.58936061327</v>
      </c>
      <c r="AA16" s="16"/>
    </row>
    <row r="17" customFormat="false" ht="13.8" hidden="false" customHeight="false" outlineLevel="0" collapsed="false">
      <c r="A17" s="1" t="n">
        <f aca="false">B17+273.15</f>
        <v>291.15</v>
      </c>
      <c r="B17" s="1" t="n">
        <v>18</v>
      </c>
      <c r="C17" s="78" t="n">
        <v>9998.33256778062</v>
      </c>
      <c r="D17" s="1" t="n">
        <f aca="false">M$4*EXP(M$6*(1/A17-1/$A$15))</f>
        <v>187978.261756409</v>
      </c>
      <c r="E17" s="79" t="n">
        <f aca="false">1/(1/C17+1/(D17+K$4))</f>
        <v>9978.52925604412</v>
      </c>
      <c r="F17" s="79" t="n">
        <f aca="false">E17+P$8*(1+B17*$P$11/1000000)+R$8</f>
        <v>10000.0003710441</v>
      </c>
      <c r="G17" s="79" t="n">
        <f aca="false">C17+0.0772</f>
        <v>9998.40976778062</v>
      </c>
      <c r="H17" s="1" t="n">
        <f aca="false">'[1]Wekomm-alpha'!E24</f>
        <v>10000.001499999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customFormat="false" ht="13.8" hidden="false" customHeight="false" outlineLevel="0" collapsed="false">
      <c r="A18" s="1" t="n">
        <f aca="false">B18+273.15</f>
        <v>291.65</v>
      </c>
      <c r="B18" s="1" t="n">
        <v>18.5</v>
      </c>
      <c r="C18" s="78" t="n">
        <v>9998.31084460472</v>
      </c>
      <c r="D18" s="1" t="n">
        <f aca="false">M$4*EXP(M$6*(1/A18-1/$A$15))</f>
        <v>183719.29001561</v>
      </c>
      <c r="E18" s="79" t="n">
        <f aca="false">1/(1/C18+1/(D18+K$4))</f>
        <v>9978.49089676935</v>
      </c>
      <c r="F18" s="79" t="n">
        <f aca="false">E18+P$8*(1+B18*$P$11/1000000)+R$8</f>
        <v>10000.0000705194</v>
      </c>
      <c r="G18" s="79" t="n">
        <f aca="false">C18+0.0772</f>
        <v>9998.38804460472</v>
      </c>
      <c r="H18" s="1" t="n">
        <f aca="false">'[1]Wekomm-alpha'!E25</f>
        <v>10000.0024249994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customFormat="false" ht="13.8" hidden="false" customHeight="false" outlineLevel="0" collapsed="false">
      <c r="A19" s="1" t="n">
        <f aca="false">B19+273.15</f>
        <v>292.15</v>
      </c>
      <c r="B19" s="1" t="n">
        <v>19</v>
      </c>
      <c r="C19" s="78" t="n">
        <v>9998.28879673095</v>
      </c>
      <c r="D19" s="1" t="n">
        <f aca="false">M$4*EXP(M$6*(1/A19-1/$A$15))</f>
        <v>179570.898281822</v>
      </c>
      <c r="E19" s="79" t="n">
        <f aca="false">1/(1/C19+1/(D19+K$4))</f>
        <v>9978.45262122627</v>
      </c>
      <c r="F19" s="79" t="n">
        <f aca="false">E19+P$8*(1+B19*$P$11/1000000)+R$8</f>
        <v>9999.99985372627</v>
      </c>
      <c r="G19" s="79" t="n">
        <f aca="false">C19+0.0772</f>
        <v>9998.36599673095</v>
      </c>
      <c r="H19" s="1" t="n">
        <f aca="false">'[1]Wekomm-alpha'!E26</f>
        <v>10000.0031999997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customFormat="false" ht="13.8" hidden="false" customHeight="false" outlineLevel="0" collapsed="false">
      <c r="A20" s="1" t="n">
        <f aca="false">B20+273.15</f>
        <v>292.65</v>
      </c>
      <c r="B20" s="1" t="n">
        <v>19.5</v>
      </c>
      <c r="C20" s="78" t="n">
        <v>9998.26642415932</v>
      </c>
      <c r="D20" s="1" t="n">
        <f aca="false">M$4*EXP(M$6*(1/A20-1/$A$15))</f>
        <v>175529.875569294</v>
      </c>
      <c r="E20" s="79" t="n">
        <f aca="false">1/(1/C20+1/(D20+K$4))</f>
        <v>9978.41441883443</v>
      </c>
      <c r="F20" s="79" t="n">
        <f aca="false">E20+P$8*(1+B20*$P$11/1000000)+R$8</f>
        <v>9999.99971008443</v>
      </c>
      <c r="G20" s="79" t="n">
        <f aca="false">C20+0.0772</f>
        <v>9998.34362415932</v>
      </c>
      <c r="H20" s="1" t="n">
        <f aca="false">'[1]Wekomm-alpha'!E27</f>
        <v>10000.0038249999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customFormat="false" ht="13.8" hidden="false" customHeight="false" outlineLevel="0" collapsed="false">
      <c r="A21" s="1" t="n">
        <f aca="false">B21+273.15</f>
        <v>293.15</v>
      </c>
      <c r="B21" s="1" t="n">
        <v>20</v>
      </c>
      <c r="C21" s="78" t="n">
        <v>9998.24372688983</v>
      </c>
      <c r="D21" s="1" t="n">
        <f aca="false">M$4*EXP(M$6*(1/A21-1/$A$15))</f>
        <v>171593.113484804</v>
      </c>
      <c r="E21" s="79" t="n">
        <f aca="false">1/(1/C21+1/(D21+K$4))</f>
        <v>9978.37627929215</v>
      </c>
      <c r="F21" s="79" t="n">
        <f aca="false">E21+P$8*(1+B21*$P$11/1000000)+R$8</f>
        <v>9999.99962929216</v>
      </c>
      <c r="G21" s="79" t="n">
        <f aca="false">C21+0.0772</f>
        <v>9998.32092688983</v>
      </c>
      <c r="H21" s="1" t="n">
        <f aca="false">'[1]Wekomm-alpha'!E28</f>
        <v>10000.0043000001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customFormat="false" ht="13.8" hidden="false" customHeight="false" outlineLevel="0" collapsed="false">
      <c r="A22" s="1" t="n">
        <f aca="false">B22+273.15</f>
        <v>293.65</v>
      </c>
      <c r="B22" s="1" t="n">
        <v>20.5</v>
      </c>
      <c r="C22" s="78" t="n">
        <v>9998.22070492247</v>
      </c>
      <c r="D22" s="1" t="n">
        <f aca="false">M$4*EXP(M$6*(1/A22-1/$A$15))</f>
        <v>167757.602663391</v>
      </c>
      <c r="E22" s="79" t="n">
        <f aca="false">1/(1/C22+1/(D22+K$4))</f>
        <v>9978.3381925698</v>
      </c>
      <c r="F22" s="79" t="n">
        <f aca="false">E22+P$8*(1+B22*$P$11/1000000)+R$8</f>
        <v>9999.9996013198</v>
      </c>
      <c r="G22" s="79" t="n">
        <f aca="false">C22+0.0772</f>
        <v>9998.29790492247</v>
      </c>
      <c r="H22" s="1" t="n">
        <f aca="false">'[1]Wekomm-alpha'!E29</f>
        <v>10000.0046250003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customFormat="false" ht="13.8" hidden="false" customHeight="false" outlineLevel="0" collapsed="false">
      <c r="A23" s="1" t="n">
        <f aca="false">B23+273.15</f>
        <v>294.15</v>
      </c>
      <c r="B23" s="1" t="n">
        <v>21</v>
      </c>
      <c r="C23" s="78" t="n">
        <v>9998.19735825725</v>
      </c>
      <c r="D23" s="1" t="n">
        <f aca="false">M$4*EXP(M$6*(1/A23-1/$A$15))</f>
        <v>164020.429337529</v>
      </c>
      <c r="E23" s="79" t="n">
        <f aca="false">1/(1/C23+1/(D23+K$4))</f>
        <v>9978.30014890307</v>
      </c>
      <c r="F23" s="79" t="n">
        <f aca="false">E23+P$8*(1+B23*$P$11/1000000)+R$8</f>
        <v>9999.99961640307</v>
      </c>
      <c r="G23" s="79" t="n">
        <f aca="false">C23+0.0772</f>
        <v>9998.27455825725</v>
      </c>
      <c r="H23" s="1" t="n">
        <f aca="false">'[1]Wekomm-alpha'!E30</f>
        <v>10000.0048000003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customFormat="false" ht="13.8" hidden="false" customHeight="false" outlineLevel="0" collapsed="false">
      <c r="A24" s="1" t="n">
        <f aca="false">B24+273.15</f>
        <v>294.65</v>
      </c>
      <c r="B24" s="1" t="n">
        <v>21.5</v>
      </c>
      <c r="C24" s="78" t="n">
        <v>9998.17368689417</v>
      </c>
      <c r="D24" s="1" t="n">
        <f aca="false">M$4*EXP(M$6*(1/A24-1/$A$15))</f>
        <v>160378.772034382</v>
      </c>
      <c r="E24" s="79" t="n">
        <f aca="false">1/(1/C24+1/(D24+K$4))</f>
        <v>9978.26213878652</v>
      </c>
      <c r="F24" s="79" t="n">
        <f aca="false">E24+P$8*(1+B24*$P$11/1000000)+R$8</f>
        <v>9999.99966503652</v>
      </c>
      <c r="G24" s="79" t="n">
        <f aca="false">C24+0.0772</f>
        <v>9998.25088689417</v>
      </c>
      <c r="H24" s="1" t="n">
        <f aca="false">'[1]Wekomm-alpha'!E31</f>
        <v>10000.0048250003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customFormat="false" ht="13.8" hidden="false" customHeight="false" outlineLevel="0" collapsed="false">
      <c r="A25" s="1" t="n">
        <f aca="false">B25+273.15</f>
        <v>295.15</v>
      </c>
      <c r="B25" s="1" t="n">
        <v>22</v>
      </c>
      <c r="C25" s="78" t="n">
        <v>9998.14969083323</v>
      </c>
      <c r="D25" s="1" t="n">
        <f aca="false">M$4*EXP(M$6*(1/A25-1/$A$15))</f>
        <v>156829.898396041</v>
      </c>
      <c r="E25" s="79" t="n">
        <f aca="false">1/(1/C25+1/(D25+K$4))</f>
        <v>9978.22415296704</v>
      </c>
      <c r="F25" s="79" t="n">
        <f aca="false">E25+P$8*(1+B25*$P$11/1000000)+R$8</f>
        <v>9999.99973796704</v>
      </c>
      <c r="G25" s="79" t="n">
        <f aca="false">C25+0.0772</f>
        <v>9998.22689083323</v>
      </c>
      <c r="H25" s="1" t="n">
        <f aca="false">'[1]Wekomm-alpha'!E32</f>
        <v>10000.0047000003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customFormat="false" ht="13.8" hidden="false" customHeight="false" outlineLevel="0" collapsed="false">
      <c r="A26" s="1" t="n">
        <f aca="false">B26+273.15</f>
        <v>295.65</v>
      </c>
      <c r="B26" s="1" t="n">
        <v>22.5</v>
      </c>
      <c r="C26" s="78" t="n">
        <v>9998.12537007443</v>
      </c>
      <c r="D26" s="1" t="n">
        <f aca="false">M$4*EXP(M$6*(1/A26-1/$A$15))</f>
        <v>153371.162117831</v>
      </c>
      <c r="E26" s="79" t="n">
        <f aca="false">1/(1/C26+1/(D26+K$4))</f>
        <v>9978.18618243764</v>
      </c>
      <c r="F26" s="79" t="n">
        <f aca="false">E26+P$8*(1+B26*$P$11/1000000)+R$8</f>
        <v>9999.99982618764</v>
      </c>
      <c r="G26" s="79" t="n">
        <f aca="false">C26+0.0772</f>
        <v>9998.20257007443</v>
      </c>
      <c r="H26" s="1" t="n">
        <f aca="false">'[1]Wekomm-alpha'!E33</f>
        <v>10000.0044250002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customFormat="false" ht="13.8" hidden="false" customHeight="false" outlineLevel="0" collapsed="false">
      <c r="A27" s="1" t="n">
        <f aca="false">B27+273.15</f>
        <v>296.15</v>
      </c>
      <c r="B27" s="1" t="n">
        <v>23</v>
      </c>
      <c r="C27" s="78" t="n">
        <v>9998.10072461776</v>
      </c>
      <c r="D27" s="1" t="n">
        <f aca="false">M$4*EXP(M$6*(1/A27-1/$A$15))</f>
        <v>150000</v>
      </c>
      <c r="E27" s="79" t="n">
        <f aca="false">1/(1/C27+1/(D27+K$4))</f>
        <v>9978.14821843115</v>
      </c>
      <c r="F27" s="79" t="n">
        <f aca="false">E27+P$8*(1+B27*$P$11/1000000)+R$8</f>
        <v>9999.99992093115</v>
      </c>
      <c r="G27" s="79" t="n">
        <f aca="false">C27+0.0772</f>
        <v>9998.17792461776</v>
      </c>
      <c r="H27" s="1" t="n">
        <f aca="false">'[1]Wekomm-alpha'!E34</f>
        <v>10000.004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customFormat="false" ht="13.8" hidden="false" customHeight="false" outlineLevel="0" collapsed="false">
      <c r="A28" s="1" t="n">
        <f aca="false">B28+273.15</f>
        <v>296.65</v>
      </c>
      <c r="B28" s="1" t="n">
        <v>23.5</v>
      </c>
      <c r="C28" s="78" t="n">
        <v>9998.07575446323</v>
      </c>
      <c r="D28" s="1" t="n">
        <f aca="false">M$4*EXP(M$6*(1/A28-1/$A$15))</f>
        <v>146713.929108304</v>
      </c>
      <c r="E28" s="79" t="n">
        <f aca="false">1/(1/C28+1/(D28+K$4))</f>
        <v>9978.1102524142</v>
      </c>
      <c r="F28" s="79" t="n">
        <f aca="false">E28+P$8*(1+B28*$P$11/1000000)+R$8</f>
        <v>10000.0000136642</v>
      </c>
      <c r="G28" s="79" t="n">
        <f aca="false">C28+0.0772</f>
        <v>9998.15295446323</v>
      </c>
      <c r="H28" s="1" t="n">
        <f aca="false">'[1]Wekomm-alpha'!E35</f>
        <v>10000.0034249998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customFormat="false" ht="13.8" hidden="false" customHeight="false" outlineLevel="0" collapsed="false">
      <c r="A29" s="1" t="n">
        <f aca="false">B29+273.15</f>
        <v>297.15</v>
      </c>
      <c r="B29" s="1" t="n">
        <v>24</v>
      </c>
      <c r="C29" s="78" t="n">
        <v>9998.05045961084</v>
      </c>
      <c r="D29" s="1" t="n">
        <f aca="false">M$4*EXP(M$6*(1/A29-1/$A$15))</f>
        <v>143510.54403917</v>
      </c>
      <c r="E29" s="79" t="n">
        <f aca="false">1/(1/C29+1/(D29+K$4))</f>
        <v>9978.07227608122</v>
      </c>
      <c r="F29" s="79" t="n">
        <f aca="false">E29+P$8*(1+B29*$P$11/1000000)+R$8</f>
        <v>10000.0000960812</v>
      </c>
      <c r="G29" s="79" t="n">
        <f aca="false">C29+0.0772</f>
        <v>9998.12765961084</v>
      </c>
      <c r="H29" s="1" t="n">
        <f aca="false">'[1]Wekomm-alpha'!E36</f>
        <v>10000.0026999995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customFormat="false" ht="13.8" hidden="false" customHeight="false" outlineLevel="0" collapsed="false">
      <c r="A30" s="1" t="n">
        <f aca="false">B30+273.15</f>
        <v>297.65</v>
      </c>
      <c r="B30" s="1" t="n">
        <v>24.5</v>
      </c>
      <c r="C30" s="78" t="n">
        <v>9998.02484006059</v>
      </c>
      <c r="D30" s="1" t="n">
        <f aca="false">M$4*EXP(M$6*(1/A30-1/$A$15))</f>
        <v>140387.514285325</v>
      </c>
      <c r="E30" s="79" t="n">
        <f aca="false">1/(1/C30+1/(D30+K$4))</f>
        <v>9978.0342813486</v>
      </c>
      <c r="F30" s="79" t="n">
        <f aca="false">E30+P$8*(1+B30*$P$11/1000000)+R$8</f>
        <v>10000.0001600986</v>
      </c>
      <c r="G30" s="79" t="n">
        <f aca="false">C30+0.0772</f>
        <v>9998.10204006059</v>
      </c>
      <c r="H30" s="1" t="n">
        <f aca="false">'[1]Wekomm-alpha'!E37</f>
        <v>10000.0018249991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customFormat="false" ht="13.8" hidden="false" customHeight="false" outlineLevel="0" collapsed="false">
      <c r="A31" s="1" t="n">
        <f aca="false">B31+273.15</f>
        <v>298.15</v>
      </c>
      <c r="B31" s="1" t="n">
        <v>25</v>
      </c>
      <c r="C31" s="78" t="n">
        <v>9997.99889581247</v>
      </c>
      <c r="D31" s="1" t="n">
        <f aca="false">M$4*EXP(M$6*(1/A31-1/$A$15))</f>
        <v>137342.581697939</v>
      </c>
      <c r="E31" s="79" t="n">
        <f aca="false">1/(1/C31+1/(D31+K$4))</f>
        <v>9977.99626034895</v>
      </c>
      <c r="F31" s="79" t="n">
        <f aca="false">E31+P$8*(1+B31*$P$11/1000000)+R$8</f>
        <v>10000.000197849</v>
      </c>
      <c r="G31" s="79" t="n">
        <f aca="false">C31+0.0772</f>
        <v>9998.07609581247</v>
      </c>
      <c r="H31" s="1" t="n">
        <f aca="false">'[1]Wekomm-alpha'!E38</f>
        <v>10000.0007999987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customFormat="false" ht="13.8" hidden="false" customHeight="false" outlineLevel="0" collapsed="false">
      <c r="A32" s="1" t="n">
        <f aca="false">B32+273.15</f>
        <v>298.65</v>
      </c>
      <c r="B32" s="1" t="n">
        <v>25.5</v>
      </c>
      <c r="C32" s="78" t="n">
        <v>9997.97262686649</v>
      </c>
      <c r="D32" s="1" t="n">
        <f aca="false">M$4*EXP(M$6*(1/A32-1/$A$15))</f>
        <v>134373.558041497</v>
      </c>
      <c r="E32" s="79" t="n">
        <f aca="false">1/(1/C32+1/(D32+K$4))</f>
        <v>9977.95820542553</v>
      </c>
      <c r="F32" s="79" t="n">
        <f aca="false">E32+P$8*(1+B32*$P$11/1000000)+R$8</f>
        <v>10000.0002016755</v>
      </c>
      <c r="G32" s="79" t="n">
        <f aca="false">C32+0.0772</f>
        <v>9998.04982686649</v>
      </c>
      <c r="H32" s="1" t="n">
        <f aca="false">'[1]Wekomm-alpha'!E39</f>
        <v>9999.99962499825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customFormat="false" ht="13.8" hidden="false" customHeight="false" outlineLevel="0" collapsed="false">
      <c r="A33" s="1" t="n">
        <f aca="false">B33+273.15</f>
        <v>299.15</v>
      </c>
      <c r="B33" s="1" t="n">
        <v>26</v>
      </c>
      <c r="C33" s="78" t="n">
        <v>9997.94603322265</v>
      </c>
      <c r="D33" s="1" t="n">
        <f aca="false">M$4*EXP(M$6*(1/A33-1/$A$15))</f>
        <v>131478.322637765</v>
      </c>
      <c r="E33" s="79" t="n">
        <f aca="false">1/(1/C33+1/(D33+K$4))</f>
        <v>9977.92010912668</v>
      </c>
      <c r="F33" s="79" t="n">
        <f aca="false">E33+P$8*(1+B33*$P$11/1000000)+R$8</f>
        <v>10000.0001641267</v>
      </c>
      <c r="G33" s="79" t="n">
        <f aca="false">C33+0.0772</f>
        <v>9998.02323322265</v>
      </c>
      <c r="H33" s="1" t="n">
        <f aca="false">'[1]Wekomm-alpha'!E40</f>
        <v>9999.99829999772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customFormat="false" ht="13.8" hidden="false" customHeight="false" outlineLevel="0" collapsed="false">
      <c r="A34" s="1" t="n">
        <f aca="false">B34+273.15</f>
        <v>299.65</v>
      </c>
      <c r="B34" s="1" t="n">
        <v>26.5</v>
      </c>
      <c r="C34" s="78" t="n">
        <v>9997.91911488095</v>
      </c>
      <c r="D34" s="1" t="n">
        <f aca="false">M$4*EXP(M$6*(1/A34-1/$A$15))</f>
        <v>128654.820095393</v>
      </c>
      <c r="E34" s="79" t="n">
        <f aca="false">1/(1/C34+1/(D34+K$4))</f>
        <v>9977.88196420056</v>
      </c>
      <c r="F34" s="79" t="n">
        <f aca="false">E34+P$8*(1+B34*$P$11/1000000)+R$8</f>
        <v>10000.0000779506</v>
      </c>
      <c r="G34" s="79" t="n">
        <f aca="false">C34+0.0772</f>
        <v>9997.99631488095</v>
      </c>
      <c r="H34" s="1" t="n">
        <f aca="false">'[1]Wekomm-alpha'!E41</f>
        <v>9999.99682499713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customFormat="false" ht="13.8" hidden="false" customHeight="false" outlineLevel="0" collapsed="false">
      <c r="A35" s="1" t="n">
        <f aca="false">B35+273.15</f>
        <v>300.15</v>
      </c>
      <c r="B35" s="1" t="n">
        <v>27</v>
      </c>
      <c r="C35" s="78" t="n">
        <v>9997.89187184138</v>
      </c>
      <c r="D35" s="1" t="n">
        <f aca="false">M$4*EXP(M$6*(1/A35-1/$A$15))</f>
        <v>125901.0581218</v>
      </c>
      <c r="E35" s="79" t="n">
        <f aca="false">1/(1/C35+1/(D35+K$4))</f>
        <v>9977.84376358978</v>
      </c>
      <c r="F35" s="79" t="n">
        <f aca="false">E35+P$8*(1+B35*$P$11/1000000)+R$8</f>
        <v>9999.99993608978</v>
      </c>
      <c r="G35" s="79" t="n">
        <f aca="false">C35+0.0772</f>
        <v>9997.96907184138</v>
      </c>
      <c r="H35" s="1" t="n">
        <f aca="false">'[1]Wekomm-alpha'!E42</f>
        <v>9999.99519999648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customFormat="false" ht="13.8" hidden="false" customHeight="false" outlineLevel="0" collapsed="false">
      <c r="A36" s="1" t="n">
        <f aca="false">B36+273.15</f>
        <v>300.65</v>
      </c>
      <c r="B36" s="1" t="n">
        <v>27.5</v>
      </c>
      <c r="C36" s="78" t="n">
        <v>9997.86430410396</v>
      </c>
      <c r="D36" s="1" t="n">
        <f aca="false">M$4*EXP(M$6*(1/A36-1/$A$15))</f>
        <v>123215.105414171</v>
      </c>
      <c r="E36" s="79" t="n">
        <f aca="false">1/(1/C36+1/(D36+K$4))</f>
        <v>9977.80550042635</v>
      </c>
      <c r="F36" s="79" t="n">
        <f aca="false">E36+P$8*(1+B36*$P$11/1000000)+R$8</f>
        <v>9999.99973167635</v>
      </c>
      <c r="G36" s="79" t="n">
        <f aca="false">C36+0.0772</f>
        <v>9997.94150410396</v>
      </c>
      <c r="H36" s="1" t="n">
        <f aca="false">'[1]Wekomm-alpha'!E43</f>
        <v>9999.99342499577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customFormat="false" ht="13.8" hidden="false" customHeight="false" outlineLevel="0" collapsed="false">
      <c r="A37" s="1" t="n">
        <f aca="false">B37+273.15</f>
        <v>301.15</v>
      </c>
      <c r="B37" s="1" t="n">
        <v>28</v>
      </c>
      <c r="C37" s="78" t="n">
        <v>9997.83641166867</v>
      </c>
      <c r="D37" s="1" t="n">
        <f aca="false">M$4*EXP(M$6*(1/A37-1/$A$15))</f>
        <v>120595.089626479</v>
      </c>
      <c r="E37" s="79" t="n">
        <f aca="false">1/(1/C37+1/(D37+K$4))</f>
        <v>9977.76716802662</v>
      </c>
      <c r="F37" s="79" t="n">
        <f aca="false">E37+P$8*(1+B37*$P$11/1000000)+R$8</f>
        <v>9999.99945802662</v>
      </c>
      <c r="G37" s="79" t="n">
        <f aca="false">C37+0.0772</f>
        <v>9997.91361166867</v>
      </c>
      <c r="H37" s="1" t="n">
        <f aca="false">'[1]Wekomm-alpha'!E44</f>
        <v>9999.991499995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customFormat="false" ht="13.8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customFormat="false" ht="13.8" hidden="false" customHeight="false" outlineLevel="0" collapsed="false">
      <c r="A39" s="0" t="s">
        <v>58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customFormat="false" ht="13.8" hidden="false" customHeight="false" outlineLevel="0" collapsed="false">
      <c r="A40" s="0" t="s">
        <v>39</v>
      </c>
      <c r="C40" s="0" t="s">
        <v>59</v>
      </c>
      <c r="D40" s="1"/>
      <c r="F40" s="1" t="s">
        <v>60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customFormat="false" ht="13.8" hidden="false" customHeight="false" outlineLevel="0" collapsed="false">
      <c r="A41" s="0" t="s">
        <v>61</v>
      </c>
      <c r="C41" s="0" t="s">
        <v>62</v>
      </c>
      <c r="D41" s="1"/>
      <c r="F41" s="1" t="s">
        <v>63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customFormat="false" ht="13.8" hidden="false" customHeight="false" outlineLevel="0" collapsed="false">
      <c r="A42" s="0" t="s">
        <v>64</v>
      </c>
      <c r="C42" s="0" t="s">
        <v>65</v>
      </c>
      <c r="D42" s="1"/>
      <c r="F42" s="1" t="s">
        <v>66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customFormat="false" ht="13.8" hidden="false" customHeight="false" outlineLevel="0" collapsed="false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customFormat="false" ht="13.8" hidden="false" customHeight="false" outlineLevel="0" collapsed="false">
      <c r="A44" s="0" t="s">
        <v>67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customFormat="false" ht="13.8" hidden="false" customHeight="false" outlineLevel="0" collapsed="false">
      <c r="A45" s="0" t="s">
        <v>39</v>
      </c>
      <c r="B45" s="1"/>
      <c r="C45" s="1" t="s">
        <v>68</v>
      </c>
      <c r="D45" s="1"/>
      <c r="E45" s="1"/>
      <c r="F45" s="1" t="s">
        <v>69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customFormat="false" ht="13.8" hidden="false" customHeight="false" outlineLevel="0" collapsed="false">
      <c r="A46" s="0" t="s">
        <v>61</v>
      </c>
      <c r="B46" s="1"/>
      <c r="C46" s="1" t="s">
        <v>70</v>
      </c>
      <c r="F46" s="0" t="s">
        <v>71</v>
      </c>
    </row>
    <row r="47" customFormat="false" ht="13.8" hidden="false" customHeight="false" outlineLevel="0" collapsed="false">
      <c r="A47" s="0" t="s">
        <v>64</v>
      </c>
      <c r="B47" s="1"/>
      <c r="C47" s="1" t="s">
        <v>72</v>
      </c>
      <c r="F47" s="0" t="s">
        <v>73</v>
      </c>
    </row>
    <row r="48" customFormat="false" ht="13.8" hidden="false" customHeight="false" outlineLevel="0" collapsed="false">
      <c r="A48" s="1" t="s">
        <v>74</v>
      </c>
      <c r="B48" s="1"/>
      <c r="C48" s="1" t="s">
        <v>75</v>
      </c>
    </row>
    <row r="49" customFormat="false" ht="13.8" hidden="false" customHeight="false" outlineLevel="0" collapsed="false">
      <c r="A49" s="1" t="s">
        <v>76</v>
      </c>
      <c r="B49" s="1"/>
      <c r="C49" s="1" t="s">
        <v>77</v>
      </c>
    </row>
    <row r="50" customFormat="false" ht="13.8" hidden="false" customHeight="false" outlineLevel="0" collapsed="false">
      <c r="A50" s="1" t="s">
        <v>78</v>
      </c>
      <c r="B50" s="1"/>
      <c r="C50" s="1" t="s">
        <v>79</v>
      </c>
    </row>
  </sheetData>
  <mergeCells count="7">
    <mergeCell ref="U2:W2"/>
    <mergeCell ref="K4:K5"/>
    <mergeCell ref="M4:M5"/>
    <mergeCell ref="R5:R6"/>
    <mergeCell ref="K8:K9"/>
    <mergeCell ref="P8:P9"/>
    <mergeCell ref="R8:R9"/>
  </mergeCells>
  <hyperlinks>
    <hyperlink ref="A48" r:id="rId2" display="R@28"/>
    <hyperlink ref="A49" r:id="rId3" display="R@23"/>
    <hyperlink ref="A50" r:id="rId4" display="R@18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Roman,Standard"&amp;12&amp;Kffffff&amp;A</oddHeader>
    <oddFooter>&amp;C&amp;"Times New Roman,Standard"&amp;12&amp;KffffffSeite &amp;P</oddFooter>
  </headerFooter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1927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2016-07-06T16:04:19Z</dcterms:created>
  <dc:creator>ZhangLM</dc:creator>
  <dc:description/>
  <dc:language>de-DE</dc:language>
  <cp:lastModifiedBy/>
  <dcterms:modified xsi:type="dcterms:W3CDTF">2022-01-09T10:05:01Z</dcterms:modified>
  <cp:revision>30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