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__CALFEST2021\analysis_res\REVIEW2\"/>
    </mc:Choice>
  </mc:AlternateContent>
  <bookViews>
    <workbookView xWindow="15030" yWindow="-18120" windowWidth="29040" windowHeight="18240"/>
  </bookViews>
  <sheets>
    <sheet name="result1" sheetId="1" r:id="rId1"/>
  </sheets>
  <calcPr calcId="162913"/>
</workbook>
</file>

<file path=xl/calcChain.xml><?xml version="1.0" encoding="utf-8"?>
<calcChain xmlns="http://schemas.openxmlformats.org/spreadsheetml/2006/main">
  <c r="AH56" i="1" l="1"/>
  <c r="AJ57" i="1"/>
  <c r="AJ55" i="1"/>
  <c r="AJ56" i="1"/>
  <c r="AI56" i="1" s="1"/>
  <c r="AJ58" i="1"/>
  <c r="AI58" i="1" s="1"/>
  <c r="AJ53" i="1"/>
  <c r="AI53" i="1" s="1"/>
  <c r="AJ54" i="1"/>
  <c r="AI54" i="1" s="1"/>
  <c r="AJ52" i="1"/>
  <c r="AJ65" i="1"/>
  <c r="AJ33" i="1"/>
  <c r="AJ50" i="1"/>
  <c r="AJ51" i="1"/>
  <c r="AJ48" i="1"/>
  <c r="AJ47" i="1"/>
  <c r="AJ49" i="1"/>
  <c r="AI49" i="1" s="1"/>
  <c r="AH44" i="1"/>
  <c r="AH37" i="1"/>
  <c r="AJ28" i="1"/>
  <c r="AJ29" i="1"/>
  <c r="AH26" i="1"/>
  <c r="AG111" i="1"/>
  <c r="AG109" i="1"/>
  <c r="AG108" i="1"/>
  <c r="AG107" i="1"/>
  <c r="AF107" i="1"/>
  <c r="AH25" i="1"/>
  <c r="AJ23" i="1"/>
  <c r="AI23" i="1" s="1"/>
  <c r="AJ24" i="1"/>
  <c r="AI24" i="1" s="1"/>
  <c r="AJ25" i="1"/>
  <c r="AI25" i="1" s="1"/>
  <c r="AJ21" i="1"/>
  <c r="AH21" i="1"/>
  <c r="AJ22" i="1"/>
  <c r="AH22" i="1" s="1"/>
  <c r="AH32" i="1"/>
  <c r="AH20" i="1"/>
  <c r="AH16" i="1"/>
  <c r="AF76" i="1"/>
  <c r="AH55" i="1" l="1"/>
  <c r="AI55" i="1"/>
  <c r="AI22" i="1"/>
  <c r="AH24" i="1"/>
  <c r="AF84" i="1"/>
  <c r="AH84" i="1"/>
  <c r="AI16" i="1"/>
  <c r="AI15" i="1"/>
  <c r="AI61" i="1"/>
  <c r="AI60" i="1"/>
  <c r="AI17" i="1"/>
  <c r="AI64" i="1"/>
  <c r="AI63" i="1"/>
  <c r="AI62" i="1"/>
  <c r="AI26" i="1"/>
  <c r="AJ26" i="1" s="1"/>
  <c r="AI27" i="1"/>
  <c r="AI68" i="1"/>
  <c r="AI43" i="1"/>
  <c r="AI44" i="1"/>
  <c r="AI41" i="1"/>
  <c r="AI42" i="1"/>
  <c r="AI2" i="1"/>
  <c r="AI4" i="1"/>
  <c r="AI3" i="1"/>
  <c r="AI5" i="1"/>
  <c r="AI38" i="1"/>
  <c r="AI39" i="1"/>
  <c r="AI40" i="1"/>
  <c r="AI36" i="1"/>
  <c r="AI37" i="1"/>
  <c r="AI35" i="1"/>
  <c r="AI45" i="1"/>
  <c r="AJ45" i="1" s="1"/>
  <c r="AI66" i="1"/>
  <c r="AI71" i="1"/>
  <c r="AI70" i="1"/>
  <c r="AI72" i="1"/>
  <c r="AI67" i="1"/>
  <c r="AJ67" i="1" s="1"/>
  <c r="AI12" i="1"/>
  <c r="AJ12" i="1" s="1"/>
  <c r="AI10" i="1"/>
  <c r="AI13" i="1"/>
  <c r="AJ13" i="1" s="1"/>
  <c r="AI11" i="1"/>
  <c r="AJ11" i="1" s="1"/>
  <c r="AI6" i="1"/>
  <c r="AI7" i="1"/>
  <c r="AI8" i="1"/>
  <c r="AI9" i="1"/>
  <c r="AJ9" i="1" s="1"/>
  <c r="AI69" i="1"/>
  <c r="AI46" i="1"/>
  <c r="AI59" i="1"/>
  <c r="AJ32" i="1"/>
  <c r="AI32" i="1" s="1"/>
  <c r="AJ31" i="1"/>
  <c r="AI31" i="1" s="1"/>
  <c r="AJ30" i="1"/>
  <c r="AJ34" i="1"/>
  <c r="AJ20" i="1"/>
  <c r="AI20" i="1" s="1"/>
  <c r="AJ18" i="1"/>
  <c r="AI18" i="1" s="1"/>
  <c r="AJ19" i="1"/>
  <c r="AI19" i="1" s="1"/>
  <c r="AI14" i="1"/>
  <c r="AJ16" i="1" l="1"/>
  <c r="AH36" i="1"/>
  <c r="AJ15" i="1"/>
  <c r="AH43" i="1"/>
  <c r="AG81" i="1"/>
  <c r="AH34" i="1"/>
  <c r="AI34" i="1"/>
  <c r="AJ27" i="1"/>
  <c r="AH14" i="1"/>
  <c r="AJ14" i="1"/>
  <c r="AJ68" i="1"/>
  <c r="AF81" i="1"/>
  <c r="AH81" i="1"/>
  <c r="AG82" i="1"/>
  <c r="AG83" i="1"/>
  <c r="AF83" i="1" s="1"/>
  <c r="AJ10" i="1"/>
  <c r="AH19" i="1"/>
  <c r="AH83" i="1"/>
  <c r="AJ2" i="1"/>
  <c r="AJ6" i="1"/>
  <c r="AF80" i="1" l="1"/>
  <c r="AH80" i="1"/>
  <c r="AH82" i="1"/>
  <c r="AF82" i="1"/>
</calcChain>
</file>

<file path=xl/sharedStrings.xml><?xml version="1.0" encoding="utf-8"?>
<sst xmlns="http://schemas.openxmlformats.org/spreadsheetml/2006/main" count="540" uniqueCount="193">
  <si>
    <t>timestamp</t>
  </si>
  <si>
    <t>timestamp_last</t>
  </si>
  <si>
    <t>hours</t>
  </si>
  <si>
    <t>samples</t>
  </si>
  <si>
    <t>filename</t>
  </si>
  <si>
    <t>RX_Ch</t>
  </si>
  <si>
    <t>min_evn_temp</t>
  </si>
  <si>
    <t>max_evn_temp</t>
  </si>
  <si>
    <t>min_evn_hum</t>
  </si>
  <si>
    <t>max_evn_hum</t>
  </si>
  <si>
    <t>min_evn_pres</t>
  </si>
  <si>
    <t>max_evn_pres</t>
  </si>
  <si>
    <t>RS</t>
  </si>
  <si>
    <t>RS_SN</t>
  </si>
  <si>
    <t>RX_SN</t>
  </si>
  <si>
    <t>RX</t>
  </si>
  <si>
    <t>RS_I</t>
  </si>
  <si>
    <t>RX_I</t>
  </si>
  <si>
    <t>RS_W</t>
  </si>
  <si>
    <t>RX_W</t>
  </si>
  <si>
    <t>avgR</t>
  </si>
  <si>
    <t>minR</t>
  </si>
  <si>
    <t>maxR</t>
  </si>
  <si>
    <t>stdevR</t>
  </si>
  <si>
    <t>stdevPPM</t>
  </si>
  <si>
    <t>comment</t>
  </si>
  <si>
    <t>GL6675/F742_1N_RS_IET_SRL_1A_RX.DSV</t>
  </si>
  <si>
    <t>'6270023'</t>
  </si>
  <si>
    <t>'B3-9606157'</t>
  </si>
  <si>
    <t>["RS: '742-1N'</t>
  </si>
  <si>
    <t xml:space="preserve"> '6270023'</t>
  </si>
  <si>
    <t xml:space="preserve">    RX: 'IET-SRL-1A'</t>
  </si>
  <si>
    <t>GL6675/F742_1N_RS_IET_SRL_1B_RX.DSV</t>
  </si>
  <si>
    <t>'B3-9606163'</t>
  </si>
  <si>
    <t xml:space="preserve">    RX: 'IET-SRL-1B'</t>
  </si>
  <si>
    <t>GL6675/F742_1N_RS_MI4310_1_RX.DSV</t>
  </si>
  <si>
    <t>'1101072'</t>
  </si>
  <si>
    <t xml:space="preserve">    RX: 'MI4310-1'</t>
  </si>
  <si>
    <t>GL6675/F742_1N_RS_F742_1R9MM_RX.DSV</t>
  </si>
  <si>
    <t>'MM'</t>
  </si>
  <si>
    <t xml:space="preserve">    RX: 'F742-1R9'</t>
  </si>
  <si>
    <t>GL6675/F742_1N_RS_F742_10N_RX.DSV</t>
  </si>
  <si>
    <t>'7170003'</t>
  </si>
  <si>
    <t xml:space="preserve">    RX: 'F742-10'</t>
  </si>
  <si>
    <t>GL6675/F742_1N_RS_F742_10MM_RX.DSV</t>
  </si>
  <si>
    <t>GL6675/F742_1N_RS_MI4310_10_RX.DSV</t>
  </si>
  <si>
    <t xml:space="preserve">    RX: 'MI4310-10'</t>
  </si>
  <si>
    <t>GL6675/F742_1N_RS_MI4310_10_RX_1.DSV</t>
  </si>
  <si>
    <t>GL6675/F742_1N_RS_MI4310_1_RX_1.DSV</t>
  </si>
  <si>
    <t>GL6675/F742_1N_RS_MI4310_1_RX_1A.DSV</t>
  </si>
  <si>
    <t>GL6675/MI4310_1K_RS_ESI-SR104_C_RX.DSV</t>
  </si>
  <si>
    <t>'948006'</t>
  </si>
  <si>
    <t>["RS: 'MI4310_1K'</t>
  </si>
  <si>
    <t xml:space="preserve"> '1101072'</t>
  </si>
  <si>
    <t xml:space="preserve">    RX: 'ESI-SR104_CM'</t>
  </si>
  <si>
    <t>GL6675/MI4310_1K_RS_5700_0002_10K_RX.DSV</t>
  </si>
  <si>
    <t>'5030002'</t>
  </si>
  <si>
    <t xml:space="preserve">    RX: 'F5700'</t>
  </si>
  <si>
    <t>GL6675/MI4310_1K_RS_5700_0012_10K_RX.DSV</t>
  </si>
  <si>
    <t>'5320012'</t>
  </si>
  <si>
    <t>GL6675/MI4310_1K_RS_5720NAF_10K_RX.DSV</t>
  </si>
  <si>
    <t>'N/A'</t>
  </si>
  <si>
    <t xml:space="preserve">    RX: 'F5720NAF'</t>
  </si>
  <si>
    <t>GL6675/MI4310_1K_RS_ESI_SR104_XDEVS_RX.DSV</t>
  </si>
  <si>
    <t>'G202088930104'</t>
  </si>
  <si>
    <t xml:space="preserve">    RX: 'ESI-SR104_XDEVS'</t>
  </si>
  <si>
    <t>GL6675/MI4310_1K_RS_F742_1K_MM_RX.DSV</t>
  </si>
  <si>
    <t>'5505003'</t>
  </si>
  <si>
    <t xml:space="preserve">    RX: 'F742-1K_MM'</t>
  </si>
  <si>
    <t>GL6675/MI4310_1K_RS_ESI-SR104_N2_RX_1.DSV</t>
  </si>
  <si>
    <t>'632003'</t>
  </si>
  <si>
    <t xml:space="preserve">    RX: 'ESI-SR104_N2'</t>
  </si>
  <si>
    <t>GL6675/MI4310_1K_RS_ESI_SR104_XDEVS_RX_1.DSV</t>
  </si>
  <si>
    <t>GL6675/MI4310_1K_RS_F742_10K_MM_RX_1.DSV</t>
  </si>
  <si>
    <t>'5065046'</t>
  </si>
  <si>
    <t xml:space="preserve">    RX: 'F742-10K_MM'</t>
  </si>
  <si>
    <t>GL6675/MI4310_1K_RS_SRL_10K_RX_1.DSV</t>
  </si>
  <si>
    <t>'N104'</t>
  </si>
  <si>
    <t xml:space="preserve">    RX: 'SRL-10K'</t>
  </si>
  <si>
    <t>GL6675/MI4310_1K_RS_MI4310_10K_RX_1.DSV</t>
  </si>
  <si>
    <t xml:space="preserve">    RX: 'MI4310_10K'</t>
  </si>
  <si>
    <t>GL6675/MI4310_1K_RS_F742_1K_MM_RX_1.DSV</t>
  </si>
  <si>
    <t>GL6675/MI4310_100_RS_MI4310_1K_RX_2.DSV</t>
  </si>
  <si>
    <t>["RS: 'MI4310_100'</t>
  </si>
  <si>
    <t xml:space="preserve">    RX: 'MI4310_1K'</t>
  </si>
  <si>
    <t>GL6675/MI4310_100_RS_F742_100_MM_RX_2.DSV</t>
  </si>
  <si>
    <t>'5445015'</t>
  </si>
  <si>
    <t xml:space="preserve">    RX: 'F742-100_MM'</t>
  </si>
  <si>
    <t>GL6675/MI4310_100_RS_F742_1K_MM_RX_2.DSV</t>
  </si>
  <si>
    <t>GL6675/MI4310_100_RS_MI4310_1K_RX_3.DSV</t>
  </si>
  <si>
    <t>GL6675/MI4310_1K_RS_ESI_SR104_XDEVS_TEMP_RX_5.DSV</t>
  </si>
  <si>
    <t xml:space="preserve">    RX: 'ESI-SR104_XDEVS_TEMP'</t>
  </si>
  <si>
    <t>GL6675/MI4310_1K_RS_ESI_SR104_XDEVS_RX_5.DSV</t>
  </si>
  <si>
    <t>GL6675/MI4310_1K_RS_ESI_SR104_N2_RX_5.DSV</t>
  </si>
  <si>
    <t>GL6675/MI4310_1K_RS_ESI_SR104_MM1_TEMP_RX_5.DSV</t>
  </si>
  <si>
    <t>'804040'</t>
  </si>
  <si>
    <t xml:space="preserve">    RX: 'ESI-SR104_MM1_TEMP'</t>
  </si>
  <si>
    <t>GL6675/MI4310_1K_RS_ESI_SR104_MM1_RX_5.DSV</t>
  </si>
  <si>
    <t xml:space="preserve">    RX: 'ESI-SR104_MM1'</t>
  </si>
  <si>
    <t>GL6675/MI4310_1K_RS_ESI_SR104_MM2_TEMP_RX_5.DSV</t>
  </si>
  <si>
    <t>'G206128830104'</t>
  </si>
  <si>
    <t xml:space="preserve">    RX: 'ESI-SR104_MM2_TEMP'</t>
  </si>
  <si>
    <t>GL6675/MI4310_1K_RS_ESI_SR104_MM2_RX_5.DSV</t>
  </si>
  <si>
    <t xml:space="preserve">    RX: 'ESI-SR104_MM2'</t>
  </si>
  <si>
    <t>GL6675/MI4310_1K_RS_ESI_SR104_XDEVS_TEMP_RX_6.DSV</t>
  </si>
  <si>
    <t>GL6675/MI4310_1K_RS_ESI_SR104_XDEVS_RX_6.DSV</t>
  </si>
  <si>
    <t>GL6675/MI4310_1K_RS_ESI_SR104_N2_RX_6.DSV</t>
  </si>
  <si>
    <t>GL6675/MI4310_1K_RS_ESI_SR104_MM1_TEMP_RX_6.DSV</t>
  </si>
  <si>
    <t>GL6675/MI4310_1K_RS_ESI_SR104_MM1_RX_6.DSV</t>
  </si>
  <si>
    <t>GL6675/MI4310_1K_RS_ESI_SR104_MM2_TEMP_RX_6.DSV</t>
  </si>
  <si>
    <t>GL6675/MI4310_1K_RS_ESI_SR104_MM2_RX_6.DSV</t>
  </si>
  <si>
    <t>GL6675/MI4310_1K_RS_F5700_0002_10K_RX_5.DSV</t>
  </si>
  <si>
    <t>GL6675/MI4310_1K_RS_F5720_10K_RX_5.DSV</t>
  </si>
  <si>
    <t>'5720NAF'</t>
  </si>
  <si>
    <t xml:space="preserve">    RX: 'F5720'</t>
  </si>
  <si>
    <t>GL6675/MI4310_1K_RS_5700_0012_10K_RX_7.DSV</t>
  </si>
  <si>
    <t>GL6675/MI4310_1K_RS_5700_0012_10K_RX_8.DSV</t>
  </si>
  <si>
    <t>GL6675/MI4310_1K_RS_ESI_SR104_N1_TEMP_RX_8.DSV</t>
  </si>
  <si>
    <t>'824001'</t>
  </si>
  <si>
    <t xml:space="preserve">    RX: 'ESI-SR104_N1_TEMP'</t>
  </si>
  <si>
    <t>GL6675/MI4310_1K_RS_ESI_SR104_N1_RX_8.DSV</t>
  </si>
  <si>
    <t xml:space="preserve">    RX: 'ESI-SR104_N1'</t>
  </si>
  <si>
    <t>GL6675/MI4310_1K_RS_ESI_SR104_N1_TEMP_RX_9.DSV</t>
  </si>
  <si>
    <t>GL6675/MI4310_1K_RS_ESI_SR104_N1_RX_9.DSV</t>
  </si>
  <si>
    <t>GL6675/MI4310_100_RS_MI4310_1K_RX_8.DSV</t>
  </si>
  <si>
    <t>GL6675/MI4310_1K_RS_MI4310_10K_RX_10.DSV</t>
  </si>
  <si>
    <t>GL6675/MI4310_1K_RS_ESI_SR104_XDEVS_TEMP_RX_10.DSV</t>
  </si>
  <si>
    <t>GL6675/MI4310_1K_RS_ESI_SR104_XDEVS_RX_10.DSV</t>
  </si>
  <si>
    <t>GL6675/MI4310_1K_RS_ESI_SR104_XDEVS_RX_11.DSV</t>
  </si>
  <si>
    <t>GL6675/MI4310_1K_RS_ESI_SR104_N1_TEMP_RX_10.DSV</t>
  </si>
  <si>
    <t>GL6675/MI4310_1K_RS_ESI_SR104_N1_RX_10.DSV</t>
  </si>
  <si>
    <t>GL6675/MI4310_1K_RS_ESI_SR104_N2_RX_10.DSV</t>
  </si>
  <si>
    <t>GL6675/MI4310_1K_RS_XDEVS_1K_RX_10.DSV</t>
  </si>
  <si>
    <t>'XDEVS_1K'</t>
  </si>
  <si>
    <t xml:space="preserve">    RX: 'XDEVS_1K'</t>
  </si>
  <si>
    <t>GL6675/MI4310_1K_RS_MI4310_10K_RX_11.DSV</t>
  </si>
  <si>
    <t>GL6675/MI4310_10_RS_MI4310_100_RX_2.DSV</t>
  </si>
  <si>
    <t>'59954'</t>
  </si>
  <si>
    <t>["RS: 'MI4310_10'</t>
  </si>
  <si>
    <t xml:space="preserve">    RX: 'MI4310_100'</t>
  </si>
  <si>
    <t>GL6675/MI4310_10_RS_GL9330_100_RX_2.DSV</t>
  </si>
  <si>
    <t xml:space="preserve">    RX: 'GL9330_100'</t>
  </si>
  <si>
    <t>GL6675/MI4310_10_RS_MI4310_100_RX_3.DSV</t>
  </si>
  <si>
    <t>GL6675/MI4310_10_RS_MI4310_100_RX_4.DSV</t>
  </si>
  <si>
    <t>GL6675/MI4310_10_RS_MI4310_100_RX_5.DSV</t>
  </si>
  <si>
    <t>GL6675/MI4310_10_RS_GL9330_100_RX_5.DSV</t>
  </si>
  <si>
    <t>GL6675/MI4310_10_RS_MI4310_100_RX_6.DSV</t>
  </si>
  <si>
    <t>GL6675/MI4310_10_RS_GL9330_100_RX_6.DSV</t>
  </si>
  <si>
    <t>GL6675/MI4310_10_RS_MI4310_100_RX_7.DSV</t>
  </si>
  <si>
    <t>GL6675/MI4310_10_RS_GL9330_100_RX_7.DSV</t>
  </si>
  <si>
    <t>GL6675/MI4310_10_RS_MI4310_100_RX_8.DSV</t>
  </si>
  <si>
    <t>GL6675/MI4310_10_RS_GL9330_100_RX_8.DSV</t>
  </si>
  <si>
    <t>GL6675/MI4310_10_RS_GL9330_100_RX_9.DSV</t>
  </si>
  <si>
    <t>Umin, ppm</t>
  </si>
  <si>
    <t>Umax, ppm</t>
  </si>
  <si>
    <t>OK, last, 60 samples</t>
  </si>
  <si>
    <t>Overloaded, do not use</t>
  </si>
  <si>
    <t>OK</t>
  </si>
  <si>
    <t>OK, but the session is short</t>
  </si>
  <si>
    <t>Software crash. Do not use.</t>
  </si>
  <si>
    <t>OK. Value different by +0.1ppm from before!</t>
  </si>
  <si>
    <t>OK. Value different by -0.1ppm from before!</t>
  </si>
  <si>
    <t>Software crash. Do not use. Average value 10.000259</t>
  </si>
  <si>
    <t>Software crash. Do not use. Average value 9.99997875</t>
  </si>
  <si>
    <t>Software crash. Do not use. Average value: 9.9999774</t>
  </si>
  <si>
    <t>OK, but large noise</t>
  </si>
  <si>
    <t>OK. Large variations before signal stabilized. +/- 0.005 ppm after stabilizetion</t>
  </si>
  <si>
    <t>OK, need review due to high power stress</t>
  </si>
  <si>
    <t>OK. Large variance of data</t>
  </si>
  <si>
    <t>OK, settling up to temperature?</t>
  </si>
  <si>
    <t>OK, TEMP data</t>
  </si>
  <si>
    <t>Reject first 60 samples due to settling</t>
  </si>
  <si>
    <t>OK. Reject first 90 samples due to settling</t>
  </si>
  <si>
    <t>Unstable data</t>
  </si>
  <si>
    <t>OK. Reject first 60 samples due to settling</t>
  </si>
  <si>
    <t>Overheated 1k RS</t>
  </si>
  <si>
    <t>Not enough samples</t>
  </si>
  <si>
    <t>Overheated 1k RS, reject first 60 samples</t>
  </si>
  <si>
    <t>Reject first 120 samples due to settling</t>
  </si>
  <si>
    <t>Noisy data</t>
  </si>
  <si>
    <t>Use only last 100 samples from last run, file has multiple datasets?</t>
  </si>
  <si>
    <t>Prior</t>
  </si>
  <si>
    <t>RREF</t>
  </si>
  <si>
    <t>Assigned RSTD</t>
  </si>
  <si>
    <t>RX_6</t>
  </si>
  <si>
    <t>RX_1</t>
  </si>
  <si>
    <t>RX_5</t>
  </si>
  <si>
    <t>RX_11</t>
  </si>
  <si>
    <t>RSTD</t>
  </si>
  <si>
    <t>FACT</t>
  </si>
  <si>
    <t>PI</t>
  </si>
  <si>
    <t>OUR</t>
  </si>
  <si>
    <t>Guildline 9330-100, scanner failed to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</si>
</sst>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70" formatCode="0.000000"/>
    <numFmt numFmtId="172" formatCode="0.00000000"/>
    <numFmt numFmtId="173" formatCode="0.000000000"/>
    <numFmt numFmtId="174" formatCode="0.0000000\ &quot;Ω&quot;"/>
    <numFmt numFmtId="176" formatCode="0.000000\ &quot;Ω&quot;"/>
    <numFmt numFmtId="177" formatCode="0.00000\ &quot;Ω&quot;"/>
    <numFmt numFmtId="178" formatCode="0.0000\ &quot;Ω&quot;"/>
    <numFmt numFmtId="183" formatCode="0.00000000\ &quot;Ω&quot;"/>
    <numFmt numFmtId="184" formatCode="0.000000000\ &quot;Ω&quot;"/>
    <numFmt numFmtId="185" formatCode="0.000\ &quot;ppm&quot;"/>
    <numFmt numFmtId="187" formatCode="0.000E+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7">
    <xf numFmtId="0" fontId="0" fillId="0" borderId="0" xfId="0"/>
    <xf numFmtId="22" fontId="0" fillId="0" borderId="0" xfId="0" applyNumberFormat="1"/>
    <xf numFmtId="0" fontId="0" fillId="33" borderId="10" xfId="0" applyFill="1" applyBorder="1"/>
    <xf numFmtId="0" fontId="0" fillId="33" borderId="11" xfId="0" applyFill="1" applyBorder="1"/>
    <xf numFmtId="22" fontId="14" fillId="0" borderId="0" xfId="0" applyNumberFormat="1" applyFont="1"/>
    <xf numFmtId="0" fontId="14" fillId="0" borderId="0" xfId="0" applyFont="1"/>
    <xf numFmtId="0" fontId="0" fillId="33" borderId="0" xfId="0" applyFill="1" applyBorder="1"/>
    <xf numFmtId="0" fontId="0" fillId="0" borderId="10" xfId="0" applyBorder="1"/>
    <xf numFmtId="0" fontId="0" fillId="0" borderId="0" xfId="0" applyBorder="1"/>
    <xf numFmtId="164" fontId="0" fillId="0" borderId="0" xfId="0" applyNumberFormat="1"/>
    <xf numFmtId="164" fontId="14" fillId="0" borderId="0" xfId="0" applyNumberFormat="1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70" fontId="0" fillId="0" borderId="0" xfId="0" applyNumberFormat="1"/>
    <xf numFmtId="170" fontId="14" fillId="0" borderId="0" xfId="0" applyNumberFormat="1" applyFont="1"/>
    <xf numFmtId="22" fontId="0" fillId="34" borderId="0" xfId="0" applyNumberFormat="1" applyFill="1"/>
    <xf numFmtId="0" fontId="0" fillId="34" borderId="0" xfId="0" applyFill="1"/>
    <xf numFmtId="0" fontId="0" fillId="34" borderId="0" xfId="0" applyFill="1" applyAlignment="1">
      <alignment horizontal="center"/>
    </xf>
    <xf numFmtId="164" fontId="0" fillId="34" borderId="0" xfId="0" applyNumberFormat="1" applyFill="1"/>
    <xf numFmtId="170" fontId="0" fillId="34" borderId="0" xfId="0" applyNumberFormat="1" applyFill="1"/>
    <xf numFmtId="0" fontId="0" fillId="34" borderId="10" xfId="0" applyFill="1" applyBorder="1"/>
    <xf numFmtId="22" fontId="0" fillId="35" borderId="0" xfId="0" applyNumberFormat="1" applyFill="1"/>
    <xf numFmtId="0" fontId="0" fillId="35" borderId="0" xfId="0" applyFill="1"/>
    <xf numFmtId="0" fontId="0" fillId="35" borderId="0" xfId="0" applyFill="1" applyAlignment="1">
      <alignment horizontal="center"/>
    </xf>
    <xf numFmtId="164" fontId="0" fillId="35" borderId="0" xfId="0" applyNumberFormat="1" applyFill="1"/>
    <xf numFmtId="170" fontId="0" fillId="35" borderId="0" xfId="0" applyNumberFormat="1" applyFill="1"/>
    <xf numFmtId="0" fontId="0" fillId="35" borderId="10" xfId="0" applyFill="1" applyBorder="1"/>
    <xf numFmtId="0" fontId="0" fillId="35" borderId="11" xfId="0" applyFill="1" applyBorder="1"/>
    <xf numFmtId="0" fontId="0" fillId="35" borderId="0" xfId="0" applyFill="1" applyBorder="1"/>
    <xf numFmtId="0" fontId="18" fillId="35" borderId="0" xfId="0" applyFont="1" applyFill="1"/>
    <xf numFmtId="22" fontId="18" fillId="35" borderId="0" xfId="0" applyNumberFormat="1" applyFont="1" applyFill="1"/>
    <xf numFmtId="0" fontId="18" fillId="35" borderId="0" xfId="0" applyFont="1" applyFill="1" applyAlignment="1">
      <alignment horizontal="center"/>
    </xf>
    <xf numFmtId="164" fontId="18" fillId="35" borderId="0" xfId="0" applyNumberFormat="1" applyFont="1" applyFill="1"/>
    <xf numFmtId="170" fontId="18" fillId="35" borderId="0" xfId="0" applyNumberFormat="1" applyFont="1" applyFill="1"/>
    <xf numFmtId="0" fontId="18" fillId="35" borderId="10" xfId="0" applyFont="1" applyFill="1" applyBorder="1"/>
    <xf numFmtId="173" fontId="18" fillId="35" borderId="0" xfId="0" applyNumberFormat="1" applyFont="1" applyFill="1"/>
    <xf numFmtId="174" fontId="21" fillId="36" borderId="10" xfId="0" applyNumberFormat="1" applyFont="1" applyFill="1" applyBorder="1" applyAlignment="1">
      <alignment horizontal="center"/>
    </xf>
    <xf numFmtId="173" fontId="0" fillId="35" borderId="0" xfId="0" applyNumberFormat="1" applyFill="1"/>
    <xf numFmtId="0" fontId="14" fillId="35" borderId="0" xfId="0" applyFont="1" applyFill="1"/>
    <xf numFmtId="22" fontId="14" fillId="35" borderId="0" xfId="0" applyNumberFormat="1" applyFont="1" applyFill="1"/>
    <xf numFmtId="0" fontId="14" fillId="35" borderId="0" xfId="0" applyFont="1" applyFill="1" applyAlignment="1">
      <alignment horizontal="center"/>
    </xf>
    <xf numFmtId="164" fontId="14" fillId="35" borderId="0" xfId="0" applyNumberFormat="1" applyFont="1" applyFill="1"/>
    <xf numFmtId="170" fontId="14" fillId="35" borderId="0" xfId="0" applyNumberFormat="1" applyFont="1" applyFill="1"/>
    <xf numFmtId="0" fontId="14" fillId="33" borderId="11" xfId="0" applyFont="1" applyFill="1" applyBorder="1"/>
    <xf numFmtId="0" fontId="14" fillId="0" borderId="0" xfId="0" applyFont="1" applyBorder="1"/>
    <xf numFmtId="177" fontId="18" fillId="35" borderId="10" xfId="0" applyNumberFormat="1" applyFont="1" applyFill="1" applyBorder="1" applyAlignment="1">
      <alignment horizontal="center"/>
    </xf>
    <xf numFmtId="178" fontId="18" fillId="35" borderId="10" xfId="0" applyNumberFormat="1" applyFont="1" applyFill="1" applyBorder="1" applyAlignment="1">
      <alignment horizontal="center"/>
    </xf>
    <xf numFmtId="183" fontId="18" fillId="35" borderId="10" xfId="0" applyNumberFormat="1" applyFont="1" applyFill="1" applyBorder="1" applyAlignment="1">
      <alignment horizontal="center"/>
    </xf>
    <xf numFmtId="184" fontId="18" fillId="35" borderId="10" xfId="0" applyNumberFormat="1" applyFont="1" applyFill="1" applyBorder="1" applyAlignment="1">
      <alignment horizontal="center"/>
    </xf>
    <xf numFmtId="172" fontId="18" fillId="35" borderId="0" xfId="0" applyNumberFormat="1" applyFont="1" applyFill="1"/>
    <xf numFmtId="185" fontId="18" fillId="35" borderId="0" xfId="0" applyNumberFormat="1" applyFont="1" applyFill="1"/>
    <xf numFmtId="173" fontId="19" fillId="37" borderId="10" xfId="0" applyNumberFormat="1" applyFont="1" applyFill="1" applyBorder="1"/>
    <xf numFmtId="173" fontId="22" fillId="37" borderId="10" xfId="0" applyNumberFormat="1" applyFont="1" applyFill="1" applyBorder="1"/>
    <xf numFmtId="173" fontId="20" fillId="37" borderId="10" xfId="0" applyNumberFormat="1" applyFont="1" applyFill="1" applyBorder="1"/>
    <xf numFmtId="178" fontId="0" fillId="0" borderId="0" xfId="0" applyNumberFormat="1"/>
    <xf numFmtId="0" fontId="18" fillId="0" borderId="0" xfId="0" applyFont="1"/>
    <xf numFmtId="178" fontId="18" fillId="0" borderId="0" xfId="0" applyNumberFormat="1" applyFont="1"/>
    <xf numFmtId="173" fontId="0" fillId="0" borderId="0" xfId="0" applyNumberFormat="1"/>
    <xf numFmtId="14" fontId="0" fillId="0" borderId="0" xfId="0" applyNumberFormat="1"/>
    <xf numFmtId="183" fontId="21" fillId="36" borderId="10" xfId="0" applyNumberFormat="1" applyFont="1" applyFill="1" applyBorder="1" applyAlignment="1">
      <alignment horizontal="center"/>
    </xf>
    <xf numFmtId="173" fontId="23" fillId="37" borderId="10" xfId="0" applyNumberFormat="1" applyFont="1" applyFill="1" applyBorder="1"/>
    <xf numFmtId="0" fontId="0" fillId="37" borderId="0" xfId="0" applyFont="1" applyFill="1"/>
    <xf numFmtId="22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4" fontId="0" fillId="37" borderId="0" xfId="0" applyNumberFormat="1" applyFont="1" applyFill="1"/>
    <xf numFmtId="170" fontId="0" fillId="37" borderId="0" xfId="0" applyNumberFormat="1" applyFont="1" applyFill="1"/>
    <xf numFmtId="183" fontId="16" fillId="37" borderId="10" xfId="0" applyNumberFormat="1" applyFont="1" applyFill="1" applyBorder="1" applyAlignment="1">
      <alignment horizontal="center"/>
    </xf>
    <xf numFmtId="184" fontId="18" fillId="35" borderId="0" xfId="0" applyNumberFormat="1" applyFont="1" applyFill="1"/>
    <xf numFmtId="174" fontId="0" fillId="0" borderId="0" xfId="0" applyNumberFormat="1"/>
    <xf numFmtId="184" fontId="21" fillId="36" borderId="10" xfId="0" applyNumberFormat="1" applyFont="1" applyFill="1" applyBorder="1" applyAlignment="1">
      <alignment horizontal="center"/>
    </xf>
    <xf numFmtId="183" fontId="0" fillId="0" borderId="0" xfId="0" applyNumberFormat="1"/>
    <xf numFmtId="0" fontId="0" fillId="37" borderId="0" xfId="0" applyFill="1"/>
    <xf numFmtId="22" fontId="0" fillId="37" borderId="0" xfId="0" applyNumberFormat="1" applyFill="1"/>
    <xf numFmtId="0" fontId="0" fillId="37" borderId="0" xfId="0" applyFill="1" applyAlignment="1">
      <alignment horizontal="center"/>
    </xf>
    <xf numFmtId="164" fontId="0" fillId="37" borderId="0" xfId="0" applyNumberFormat="1" applyFill="1"/>
    <xf numFmtId="170" fontId="0" fillId="37" borderId="0" xfId="0" applyNumberFormat="1" applyFill="1"/>
    <xf numFmtId="0" fontId="0" fillId="37" borderId="10" xfId="0" applyFill="1" applyBorder="1"/>
    <xf numFmtId="178" fontId="18" fillId="37" borderId="10" xfId="0" applyNumberFormat="1" applyFont="1" applyFill="1" applyBorder="1" applyAlignment="1">
      <alignment horizontal="center"/>
    </xf>
    <xf numFmtId="173" fontId="19" fillId="34" borderId="10" xfId="0" applyNumberFormat="1" applyFont="1" applyFill="1" applyBorder="1"/>
    <xf numFmtId="178" fontId="18" fillId="34" borderId="10" xfId="0" applyNumberFormat="1" applyFont="1" applyFill="1" applyBorder="1" applyAlignment="1">
      <alignment horizontal="center"/>
    </xf>
    <xf numFmtId="0" fontId="18" fillId="34" borderId="0" xfId="0" applyFont="1" applyFill="1"/>
    <xf numFmtId="178" fontId="18" fillId="35" borderId="0" xfId="0" applyNumberFormat="1" applyFont="1" applyFill="1"/>
    <xf numFmtId="174" fontId="24" fillId="37" borderId="10" xfId="0" applyNumberFormat="1" applyFont="1" applyFill="1" applyBorder="1" applyAlignment="1">
      <alignment horizontal="center"/>
    </xf>
    <xf numFmtId="174" fontId="24" fillId="34" borderId="10" xfId="0" applyNumberFormat="1" applyFont="1" applyFill="1" applyBorder="1" applyAlignment="1">
      <alignment horizontal="center"/>
    </xf>
    <xf numFmtId="174" fontId="0" fillId="35" borderId="0" xfId="0" applyNumberFormat="1" applyFill="1"/>
    <xf numFmtId="0" fontId="18" fillId="35" borderId="0" xfId="0" applyFont="1" applyFill="1" applyBorder="1"/>
    <xf numFmtId="0" fontId="18" fillId="35" borderId="11" xfId="0" applyFont="1" applyFill="1" applyBorder="1"/>
    <xf numFmtId="0" fontId="0" fillId="37" borderId="11" xfId="0" applyFill="1" applyBorder="1"/>
    <xf numFmtId="0" fontId="14" fillId="35" borderId="10" xfId="0" applyFont="1" applyFill="1" applyBorder="1"/>
    <xf numFmtId="0" fontId="0" fillId="37" borderId="11" xfId="0" applyFont="1" applyFill="1" applyBorder="1"/>
    <xf numFmtId="0" fontId="0" fillId="37" borderId="0" xfId="0" applyFill="1" applyBorder="1"/>
    <xf numFmtId="0" fontId="14" fillId="0" borderId="10" xfId="0" applyFont="1" applyBorder="1"/>
    <xf numFmtId="0" fontId="0" fillId="37" borderId="0" xfId="0" applyFont="1" applyFill="1" applyBorder="1"/>
    <xf numFmtId="177" fontId="18" fillId="35" borderId="0" xfId="0" applyNumberFormat="1" applyFont="1" applyFill="1" applyBorder="1" applyAlignment="1">
      <alignment horizontal="center"/>
    </xf>
    <xf numFmtId="178" fontId="18" fillId="35" borderId="0" xfId="0" applyNumberFormat="1" applyFont="1" applyFill="1" applyBorder="1" applyAlignment="1">
      <alignment horizontal="center"/>
    </xf>
    <xf numFmtId="185" fontId="18" fillId="35" borderId="10" xfId="0" applyNumberFormat="1" applyFont="1" applyFill="1" applyBorder="1"/>
    <xf numFmtId="178" fontId="24" fillId="35" borderId="0" xfId="0" applyNumberFormat="1" applyFont="1" applyFill="1" applyBorder="1" applyAlignment="1">
      <alignment horizontal="center"/>
    </xf>
    <xf numFmtId="174" fontId="18" fillId="35" borderId="0" xfId="0" applyNumberFormat="1" applyFont="1" applyFill="1" applyBorder="1" applyAlignment="1">
      <alignment horizontal="center"/>
    </xf>
    <xf numFmtId="176" fontId="24" fillId="35" borderId="0" xfId="0" applyNumberFormat="1" applyFont="1" applyFill="1" applyBorder="1" applyAlignment="1">
      <alignment horizontal="center"/>
    </xf>
    <xf numFmtId="183" fontId="18" fillId="35" borderId="0" xfId="0" applyNumberFormat="1" applyFont="1" applyFill="1" applyBorder="1" applyAlignment="1">
      <alignment horizontal="center"/>
    </xf>
    <xf numFmtId="0" fontId="25" fillId="35" borderId="0" xfId="0" applyFont="1" applyFill="1" applyBorder="1"/>
    <xf numFmtId="187" fontId="0" fillId="33" borderId="0" xfId="0" applyNumberFormat="1" applyFill="1"/>
    <xf numFmtId="187" fontId="18" fillId="33" borderId="0" xfId="0" applyNumberFormat="1" applyFont="1" applyFill="1"/>
    <xf numFmtId="187" fontId="0" fillId="33" borderId="0" xfId="0" applyNumberFormat="1" applyFont="1" applyFill="1"/>
    <xf numFmtId="187" fontId="14" fillId="33" borderId="0" xfId="0" applyNumberFormat="1" applyFont="1" applyFill="1"/>
    <xf numFmtId="11" fontId="26" fillId="33" borderId="0" xfId="0" applyNumberFormat="1" applyFont="1" applyFill="1"/>
    <xf numFmtId="11" fontId="27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RVALUE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result1!$AE$80:$AE$84</c:f>
              <c:strCache>
                <c:ptCount val="5"/>
                <c:pt idx="0">
                  <c:v>RX_6</c:v>
                </c:pt>
                <c:pt idx="1">
                  <c:v>RX_1</c:v>
                </c:pt>
                <c:pt idx="2">
                  <c:v>RX_5</c:v>
                </c:pt>
                <c:pt idx="3">
                  <c:v>RX_11</c:v>
                </c:pt>
                <c:pt idx="4">
                  <c:v>RSTD</c:v>
                </c:pt>
              </c:strCache>
            </c:strRef>
          </c:cat>
          <c:val>
            <c:numRef>
              <c:f>result1!$AG$80:$AG$84</c:f>
              <c:numCache>
                <c:formatCode>0.0000\ "Ω"</c:formatCode>
                <c:ptCount val="5"/>
                <c:pt idx="0">
                  <c:v>999.99293599999999</c:v>
                </c:pt>
                <c:pt idx="1">
                  <c:v>9999.80029671171</c:v>
                </c:pt>
                <c:pt idx="2">
                  <c:v>9999.8033486068107</c:v>
                </c:pt>
                <c:pt idx="3">
                  <c:v>0</c:v>
                </c:pt>
                <c:pt idx="4">
                  <c:v>10000.0028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9-46FC-B69C-A6D5B617EF83}"/>
            </c:ext>
          </c:extLst>
        </c:ser>
        <c:ser>
          <c:idx val="1"/>
          <c:order val="1"/>
          <c:tx>
            <c:v>R+Umin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result1!$AE$80:$AE$84</c:f>
              <c:strCache>
                <c:ptCount val="5"/>
                <c:pt idx="0">
                  <c:v>RX_6</c:v>
                </c:pt>
                <c:pt idx="1">
                  <c:v>RX_1</c:v>
                </c:pt>
                <c:pt idx="2">
                  <c:v>RX_5</c:v>
                </c:pt>
                <c:pt idx="3">
                  <c:v>RX_11</c:v>
                </c:pt>
                <c:pt idx="4">
                  <c:v>RSTD</c:v>
                </c:pt>
              </c:strCache>
            </c:strRef>
          </c:cat>
          <c:val>
            <c:numRef>
              <c:f>result1!$AF$80:$AF$84</c:f>
              <c:numCache>
                <c:formatCode>General</c:formatCode>
                <c:ptCount val="5"/>
                <c:pt idx="0">
                  <c:v>999.99278600105959</c:v>
                </c:pt>
                <c:pt idx="1">
                  <c:v>9999.7982967516509</c:v>
                </c:pt>
                <c:pt idx="2">
                  <c:v>9999.8008486559738</c:v>
                </c:pt>
                <c:pt idx="3">
                  <c:v>0</c:v>
                </c:pt>
                <c:pt idx="4">
                  <c:v>10000.00179999972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9-46FC-B69C-A6D5B617EF83}"/>
            </c:ext>
          </c:extLst>
        </c:ser>
        <c:ser>
          <c:idx val="2"/>
          <c:order val="2"/>
          <c:tx>
            <c:v>R+Umax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result1!$AE$80:$AE$84</c:f>
              <c:strCache>
                <c:ptCount val="5"/>
                <c:pt idx="0">
                  <c:v>RX_6</c:v>
                </c:pt>
                <c:pt idx="1">
                  <c:v>RX_1</c:v>
                </c:pt>
                <c:pt idx="2">
                  <c:v>RX_5</c:v>
                </c:pt>
                <c:pt idx="3">
                  <c:v>RX_11</c:v>
                </c:pt>
                <c:pt idx="4">
                  <c:v>RSTD</c:v>
                </c:pt>
              </c:strCache>
            </c:strRef>
          </c:cat>
          <c:val>
            <c:numRef>
              <c:f>result1!$AH$80:$AH$84</c:f>
              <c:numCache>
                <c:formatCode>General</c:formatCode>
                <c:ptCount val="5"/>
                <c:pt idx="0">
                  <c:v>999.99308599894039</c:v>
                </c:pt>
                <c:pt idx="1">
                  <c:v>9999.8012966917395</c:v>
                </c:pt>
                <c:pt idx="2">
                  <c:v>9999.8053485674809</c:v>
                </c:pt>
                <c:pt idx="3">
                  <c:v>0</c:v>
                </c:pt>
                <c:pt idx="4">
                  <c:v>10000.003800000281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29-46FC-B69C-A6D5B617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269024"/>
        <c:axId val="1551267776"/>
      </c:lineChart>
      <c:catAx>
        <c:axId val="15512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267776"/>
        <c:crosses val="autoZero"/>
        <c:auto val="1"/>
        <c:lblAlgn val="ctr"/>
        <c:lblOffset val="100"/>
        <c:noMultiLvlLbl val="0"/>
      </c:catAx>
      <c:valAx>
        <c:axId val="1551267776"/>
        <c:scaling>
          <c:orientation val="minMax"/>
          <c:max val="10000.0038"/>
          <c:min val="9999.9985999999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\ &quot;Ω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26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1011115</xdr:colOff>
      <xdr:row>73</xdr:row>
      <xdr:rowOff>90121</xdr:rowOff>
    </xdr:from>
    <xdr:to>
      <xdr:col>27</xdr:col>
      <xdr:colOff>205153</xdr:colOff>
      <xdr:row>93</xdr:row>
      <xdr:rowOff>153865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tabSelected="1" zoomScale="130" zoomScaleNormal="130" workbookViewId="0">
      <pane xSplit="6" ySplit="1" topLeftCell="L28" activePane="bottomRight" state="frozen"/>
      <selection pane="topRight" activeCell="F1" sqref="F1"/>
      <selection pane="bottomLeft" activeCell="A2" sqref="A2"/>
      <selection pane="bottomRight" activeCell="R1" sqref="R1:S1048576"/>
    </sheetView>
  </sheetViews>
  <sheetFormatPr defaultRowHeight="15" x14ac:dyDescent="0.25"/>
  <cols>
    <col min="1" max="1" width="4.42578125" customWidth="1"/>
    <col min="2" max="2" width="20.28515625" customWidth="1"/>
    <col min="3" max="3" width="16.7109375" customWidth="1"/>
    <col min="4" max="4" width="7.28515625" customWidth="1"/>
    <col min="5" max="5" width="7.85546875" customWidth="1"/>
    <col min="6" max="6" width="55" customWidth="1"/>
    <col min="7" max="7" width="7.85546875" style="11" customWidth="1"/>
    <col min="8" max="13" width="9.140625" style="9"/>
    <col min="14" max="14" width="6" customWidth="1"/>
    <col min="15" max="15" width="11.85546875" customWidth="1"/>
    <col min="16" max="16" width="16.140625" customWidth="1"/>
    <col min="18" max="19" width="10.28515625" style="105" customWidth="1"/>
    <col min="20" max="21" width="10.28515625" customWidth="1"/>
    <col min="22" max="22" width="16.7109375" customWidth="1"/>
    <col min="25" max="25" width="10.85546875" style="101" customWidth="1"/>
    <col min="28" max="28" width="5" customWidth="1"/>
    <col min="29" max="29" width="8.85546875" customWidth="1"/>
    <col min="30" max="30" width="3.28515625" customWidth="1"/>
    <col min="31" max="31" width="41.140625" customWidth="1"/>
    <col min="32" max="32" width="15.7109375" customWidth="1"/>
    <col min="33" max="33" width="14" customWidth="1"/>
    <col min="34" max="34" width="15.85546875" customWidth="1"/>
    <col min="35" max="35" width="18.140625" customWidth="1"/>
    <col min="36" max="36" width="15" customWidth="1"/>
    <col min="37" max="37" width="16" style="36" customWidth="1"/>
  </cols>
  <sheetData>
    <row r="1" spans="1:37" x14ac:dyDescent="0.25">
      <c r="A1" t="s">
        <v>181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11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t="s">
        <v>12</v>
      </c>
      <c r="O1" t="s">
        <v>13</v>
      </c>
      <c r="P1" t="s">
        <v>14</v>
      </c>
      <c r="Q1" t="s">
        <v>15</v>
      </c>
      <c r="R1" s="105" t="s">
        <v>16</v>
      </c>
      <c r="S1" s="105" t="s">
        <v>17</v>
      </c>
      <c r="T1" t="s">
        <v>18</v>
      </c>
      <c r="U1" t="s">
        <v>19</v>
      </c>
      <c r="V1" s="8" t="s">
        <v>20</v>
      </c>
      <c r="W1" t="s">
        <v>21</v>
      </c>
      <c r="X1" t="s">
        <v>22</v>
      </c>
      <c r="Y1" s="101" t="s">
        <v>23</v>
      </c>
      <c r="Z1" t="s">
        <v>24</v>
      </c>
      <c r="AA1" t="s">
        <v>25</v>
      </c>
      <c r="AE1" s="8" t="s">
        <v>25</v>
      </c>
      <c r="AF1" s="8" t="s">
        <v>153</v>
      </c>
      <c r="AG1" s="8" t="s">
        <v>154</v>
      </c>
      <c r="AH1" t="s">
        <v>182</v>
      </c>
      <c r="AI1" s="8"/>
      <c r="AK1" s="36" t="s">
        <v>183</v>
      </c>
    </row>
    <row r="2" spans="1:37" ht="15.75" x14ac:dyDescent="0.25">
      <c r="A2" s="29">
        <v>1</v>
      </c>
      <c r="B2" s="30">
        <v>44496.194305555553</v>
      </c>
      <c r="C2" s="30">
        <v>44496.325983796298</v>
      </c>
      <c r="D2" s="29">
        <v>3.16028999997509</v>
      </c>
      <c r="E2" s="29">
        <v>360</v>
      </c>
      <c r="F2" s="29" t="s">
        <v>108</v>
      </c>
      <c r="G2" s="31">
        <v>14</v>
      </c>
      <c r="H2" s="32"/>
      <c r="I2" s="32"/>
      <c r="J2" s="32"/>
      <c r="K2" s="32"/>
      <c r="L2" s="32"/>
      <c r="M2" s="32"/>
      <c r="N2" s="29">
        <v>1000</v>
      </c>
      <c r="O2" s="31" t="s">
        <v>36</v>
      </c>
      <c r="P2" s="31" t="s">
        <v>95</v>
      </c>
      <c r="Q2" s="29">
        <v>10000</v>
      </c>
      <c r="R2" s="106">
        <v>3.16E-3</v>
      </c>
      <c r="S2" s="106">
        <v>3.1599999999999998E-4</v>
      </c>
      <c r="T2" s="33">
        <v>9.9856000000000007E-3</v>
      </c>
      <c r="U2" s="33">
        <v>9.985599999999999E-4</v>
      </c>
      <c r="V2" s="51">
        <v>10.000123275</v>
      </c>
      <c r="W2" s="29">
        <v>10.00012297</v>
      </c>
      <c r="X2" s="29">
        <v>10.000123719999999</v>
      </c>
      <c r="Y2" s="102">
        <v>2.1117508200364501E-7</v>
      </c>
      <c r="Z2" s="29">
        <v>2.1117508200364499E-2</v>
      </c>
      <c r="AA2" s="29" t="s">
        <v>52</v>
      </c>
      <c r="AB2" s="29" t="s">
        <v>53</v>
      </c>
      <c r="AC2" s="29" t="s">
        <v>98</v>
      </c>
      <c r="AD2" s="29"/>
      <c r="AE2" s="34" t="s">
        <v>157</v>
      </c>
      <c r="AF2" s="34">
        <v>-0.05</v>
      </c>
      <c r="AG2" s="34">
        <v>4.4999999999999998E-2</v>
      </c>
      <c r="AH2" s="29">
        <v>10000.0524</v>
      </c>
      <c r="AI2" s="93">
        <f>AH2/V2</f>
        <v>999.99291258737014</v>
      </c>
      <c r="AJ2" s="50">
        <f>((AI2/AI3)-1)*1000000</f>
        <v>-900010.44949115743</v>
      </c>
      <c r="AK2" s="36">
        <v>999.99293599999999</v>
      </c>
    </row>
    <row r="3" spans="1:37" s="61" customFormat="1" ht="15.75" x14ac:dyDescent="0.25">
      <c r="A3" s="29">
        <v>1</v>
      </c>
      <c r="B3" s="30">
        <v>44495.473113425927</v>
      </c>
      <c r="C3" s="30">
        <v>44495.518310185187</v>
      </c>
      <c r="D3" s="29">
        <v>1.0847236111428999</v>
      </c>
      <c r="E3" s="29">
        <v>120</v>
      </c>
      <c r="F3" s="29" t="s">
        <v>94</v>
      </c>
      <c r="G3" s="31">
        <v>13</v>
      </c>
      <c r="H3" s="32"/>
      <c r="I3" s="32"/>
      <c r="J3" s="32"/>
      <c r="K3" s="32"/>
      <c r="L3" s="32"/>
      <c r="M3" s="32"/>
      <c r="N3" s="29">
        <v>1000</v>
      </c>
      <c r="O3" s="31" t="s">
        <v>36</v>
      </c>
      <c r="P3" s="31" t="s">
        <v>95</v>
      </c>
      <c r="Q3" s="29">
        <v>10000</v>
      </c>
      <c r="R3" s="106">
        <v>3.16E-3</v>
      </c>
      <c r="S3" s="106">
        <v>3.1599999999999998E-4</v>
      </c>
      <c r="T3" s="33">
        <v>9.9856000000000007E-3</v>
      </c>
      <c r="U3" s="33">
        <v>9.985599999999999E-4</v>
      </c>
      <c r="V3" s="51">
        <v>10.0010448241666</v>
      </c>
      <c r="W3" s="29">
        <v>10.001043299999999</v>
      </c>
      <c r="X3" s="29">
        <v>10.001046580000001</v>
      </c>
      <c r="Y3" s="102">
        <v>8.2743895593468399E-7</v>
      </c>
      <c r="Z3" s="29">
        <v>8.2743895593468397E-2</v>
      </c>
      <c r="AA3" s="29" t="s">
        <v>52</v>
      </c>
      <c r="AB3" s="29" t="s">
        <v>53</v>
      </c>
      <c r="AC3" s="29" t="s">
        <v>96</v>
      </c>
      <c r="AD3" s="29"/>
      <c r="AE3" s="34" t="s">
        <v>170</v>
      </c>
      <c r="AF3" s="34">
        <v>-0.2</v>
      </c>
      <c r="AG3" s="34">
        <v>0.05</v>
      </c>
      <c r="AH3" s="29"/>
      <c r="AI3" s="94">
        <f>AK3*V3</f>
        <v>10000.974176785961</v>
      </c>
      <c r="AJ3" s="34"/>
      <c r="AK3" s="36">
        <v>999.99293599999999</v>
      </c>
    </row>
    <row r="4" spans="1:37" ht="15.75" x14ac:dyDescent="0.25">
      <c r="A4" s="29">
        <v>2</v>
      </c>
      <c r="B4" s="30">
        <v>44495.52002314815</v>
      </c>
      <c r="C4" s="30">
        <v>44495.651689814818</v>
      </c>
      <c r="D4" s="29">
        <v>3.1600366666581801</v>
      </c>
      <c r="E4" s="29">
        <v>360</v>
      </c>
      <c r="F4" s="29" t="s">
        <v>97</v>
      </c>
      <c r="G4" s="31">
        <v>14</v>
      </c>
      <c r="H4" s="32"/>
      <c r="I4" s="32"/>
      <c r="J4" s="32"/>
      <c r="K4" s="32"/>
      <c r="L4" s="32"/>
      <c r="M4" s="32"/>
      <c r="N4" s="29">
        <v>1000</v>
      </c>
      <c r="O4" s="31" t="s">
        <v>36</v>
      </c>
      <c r="P4" s="31" t="s">
        <v>95</v>
      </c>
      <c r="Q4" s="29">
        <v>10000</v>
      </c>
      <c r="R4" s="106">
        <v>3.16E-3</v>
      </c>
      <c r="S4" s="106">
        <v>3.1599999999999998E-4</v>
      </c>
      <c r="T4" s="33">
        <v>9.9856000000000007E-3</v>
      </c>
      <c r="U4" s="33">
        <v>9.985599999999999E-4</v>
      </c>
      <c r="V4" s="51">
        <v>10.000123893666601</v>
      </c>
      <c r="W4" s="29">
        <v>10.000123609999999</v>
      </c>
      <c r="X4" s="29">
        <v>10.00012418</v>
      </c>
      <c r="Y4" s="102">
        <v>1.9190363648162201E-7</v>
      </c>
      <c r="Z4" s="29">
        <v>1.9190363648162199E-2</v>
      </c>
      <c r="AA4" s="29" t="s">
        <v>52</v>
      </c>
      <c r="AB4" s="29" t="s">
        <v>53</v>
      </c>
      <c r="AC4" s="29" t="s">
        <v>98</v>
      </c>
      <c r="AD4" s="29"/>
      <c r="AE4" s="34" t="s">
        <v>169</v>
      </c>
      <c r="AF4" s="34">
        <v>-0.2</v>
      </c>
      <c r="AG4" s="34">
        <v>0.03</v>
      </c>
      <c r="AH4" s="29">
        <v>10000.0524</v>
      </c>
      <c r="AI4" s="93">
        <f>AH4/V4</f>
        <v>999.99285072191503</v>
      </c>
      <c r="AJ4" s="85"/>
      <c r="AK4" s="36">
        <v>999.99293599999999</v>
      </c>
    </row>
    <row r="5" spans="1:37" s="22" customFormat="1" ht="15.75" x14ac:dyDescent="0.25">
      <c r="A5" s="29">
        <v>2</v>
      </c>
      <c r="B5" s="30">
        <v>44496.14739583333</v>
      </c>
      <c r="C5" s="30">
        <v>44496.19259259259</v>
      </c>
      <c r="D5" s="29">
        <v>1.08485888885127</v>
      </c>
      <c r="E5" s="29">
        <v>120</v>
      </c>
      <c r="F5" s="29" t="s">
        <v>107</v>
      </c>
      <c r="G5" s="31">
        <v>13</v>
      </c>
      <c r="H5" s="32"/>
      <c r="I5" s="32"/>
      <c r="J5" s="32"/>
      <c r="K5" s="32"/>
      <c r="L5" s="32"/>
      <c r="M5" s="32"/>
      <c r="N5" s="29">
        <v>1000</v>
      </c>
      <c r="O5" s="31" t="s">
        <v>36</v>
      </c>
      <c r="P5" s="31" t="s">
        <v>95</v>
      </c>
      <c r="Q5" s="29">
        <v>10000</v>
      </c>
      <c r="R5" s="106">
        <v>3.16E-3</v>
      </c>
      <c r="S5" s="106">
        <v>3.1599999999999998E-4</v>
      </c>
      <c r="T5" s="33">
        <v>9.9856000000000007E-3</v>
      </c>
      <c r="U5" s="33">
        <v>9.985599999999999E-4</v>
      </c>
      <c r="V5" s="51">
        <v>10.0009607536666</v>
      </c>
      <c r="W5" s="29">
        <v>10.000956820000001</v>
      </c>
      <c r="X5" s="29">
        <v>10.00096499</v>
      </c>
      <c r="Y5" s="102">
        <v>2.3602541996061398E-6</v>
      </c>
      <c r="Z5" s="29">
        <v>0.23602541996061399</v>
      </c>
      <c r="AA5" s="29" t="s">
        <v>52</v>
      </c>
      <c r="AB5" s="29" t="s">
        <v>53</v>
      </c>
      <c r="AC5" s="29" t="s">
        <v>96</v>
      </c>
      <c r="AD5" s="29"/>
      <c r="AE5" s="34" t="s">
        <v>170</v>
      </c>
      <c r="AF5" s="34">
        <v>-1</v>
      </c>
      <c r="AG5" s="34">
        <v>0.35</v>
      </c>
      <c r="AH5" s="35"/>
      <c r="AI5" s="94">
        <f>AK5*V5</f>
        <v>10000.890106879837</v>
      </c>
      <c r="AJ5" s="29"/>
      <c r="AK5" s="36">
        <v>999.99293599999999</v>
      </c>
    </row>
    <row r="6" spans="1:37" s="61" customFormat="1" ht="15.75" x14ac:dyDescent="0.25">
      <c r="A6" s="29">
        <v>3</v>
      </c>
      <c r="B6" s="30">
        <v>44495.700312499997</v>
      </c>
      <c r="C6" s="30">
        <v>44495.831990740742</v>
      </c>
      <c r="D6" s="29">
        <v>3.1604000000158901</v>
      </c>
      <c r="E6" s="29">
        <v>360</v>
      </c>
      <c r="F6" s="29" t="s">
        <v>102</v>
      </c>
      <c r="G6" s="31">
        <v>6</v>
      </c>
      <c r="H6" s="32"/>
      <c r="I6" s="32"/>
      <c r="J6" s="32"/>
      <c r="K6" s="32"/>
      <c r="L6" s="32"/>
      <c r="M6" s="32"/>
      <c r="N6" s="29">
        <v>1000</v>
      </c>
      <c r="O6" s="31" t="s">
        <v>36</v>
      </c>
      <c r="P6" s="31" t="s">
        <v>100</v>
      </c>
      <c r="Q6" s="29">
        <v>10000</v>
      </c>
      <c r="R6" s="106">
        <v>3.16E-3</v>
      </c>
      <c r="S6" s="106">
        <v>3.1599999999999998E-4</v>
      </c>
      <c r="T6" s="33">
        <v>9.9856000000000007E-3</v>
      </c>
      <c r="U6" s="33">
        <v>9.985599999999999E-4</v>
      </c>
      <c r="V6" s="51">
        <v>10.000068440833299</v>
      </c>
      <c r="W6" s="29">
        <v>10.00006806</v>
      </c>
      <c r="X6" s="29">
        <v>10.00006862</v>
      </c>
      <c r="Y6" s="102">
        <v>1.5414379893747001E-7</v>
      </c>
      <c r="Z6" s="29">
        <v>1.5414379893747001E-2</v>
      </c>
      <c r="AA6" s="29" t="s">
        <v>52</v>
      </c>
      <c r="AB6" s="29" t="s">
        <v>53</v>
      </c>
      <c r="AC6" s="29" t="s">
        <v>103</v>
      </c>
      <c r="AD6" s="29"/>
      <c r="AE6" s="34" t="s">
        <v>157</v>
      </c>
      <c r="AF6" s="34">
        <v>-7.0000000000000007E-2</v>
      </c>
      <c r="AG6" s="34">
        <v>0.06</v>
      </c>
      <c r="AH6" s="29">
        <v>9999.9976999999999</v>
      </c>
      <c r="AI6" s="94">
        <f>AH6/V6</f>
        <v>999.99292596508531</v>
      </c>
      <c r="AJ6" s="95">
        <f>((AI6/AI9)-1)*1000000</f>
        <v>-9.7566002166260546E-2</v>
      </c>
      <c r="AK6" s="36">
        <v>999.99293599999999</v>
      </c>
    </row>
    <row r="7" spans="1:37" s="22" customFormat="1" ht="15.75" x14ac:dyDescent="0.25">
      <c r="A7" s="29">
        <v>3</v>
      </c>
      <c r="B7" s="30">
        <v>44495.653402777774</v>
      </c>
      <c r="C7" s="30">
        <v>44495.698599537034</v>
      </c>
      <c r="D7" s="29">
        <v>1.08451583339108</v>
      </c>
      <c r="E7" s="29">
        <v>120</v>
      </c>
      <c r="F7" s="29" t="s">
        <v>99</v>
      </c>
      <c r="G7" s="31">
        <v>5</v>
      </c>
      <c r="H7" s="32"/>
      <c r="I7" s="32"/>
      <c r="J7" s="32"/>
      <c r="K7" s="32"/>
      <c r="L7" s="32"/>
      <c r="M7" s="32"/>
      <c r="N7" s="29">
        <v>1000</v>
      </c>
      <c r="O7" s="31" t="s">
        <v>36</v>
      </c>
      <c r="P7" s="31" t="s">
        <v>100</v>
      </c>
      <c r="Q7" s="29">
        <v>10000</v>
      </c>
      <c r="R7" s="106">
        <v>3.16E-3</v>
      </c>
      <c r="S7" s="106">
        <v>3.1599999999999998E-4</v>
      </c>
      <c r="T7" s="33">
        <v>9.9856000000000007E-3</v>
      </c>
      <c r="U7" s="33">
        <v>9.985599999999999E-4</v>
      </c>
      <c r="V7" s="51">
        <v>10.0001071991666</v>
      </c>
      <c r="W7" s="29">
        <v>10.00010675</v>
      </c>
      <c r="X7" s="29">
        <v>10.00010762</v>
      </c>
      <c r="Y7" s="102">
        <v>2.7409197807143698E-7</v>
      </c>
      <c r="Z7" s="29">
        <v>2.7409197807143699E-2</v>
      </c>
      <c r="AA7" s="29" t="s">
        <v>52</v>
      </c>
      <c r="AB7" s="29" t="s">
        <v>53</v>
      </c>
      <c r="AC7" s="29" t="s">
        <v>101</v>
      </c>
      <c r="AD7" s="29"/>
      <c r="AE7" s="34" t="s">
        <v>170</v>
      </c>
      <c r="AF7" s="34">
        <v>-0.35</v>
      </c>
      <c r="AG7" s="34">
        <v>0.2</v>
      </c>
      <c r="AH7" s="29"/>
      <c r="AI7" s="94">
        <f>AK7*V7</f>
        <v>10000.036558409345</v>
      </c>
      <c r="AJ7" s="85"/>
      <c r="AK7" s="36">
        <v>999.99293599999999</v>
      </c>
    </row>
    <row r="8" spans="1:37" s="22" customFormat="1" ht="15.75" x14ac:dyDescent="0.25">
      <c r="A8" s="29">
        <v>4</v>
      </c>
      <c r="B8" s="30">
        <v>44496.327696759261</v>
      </c>
      <c r="C8" s="30">
        <v>44496.372893518521</v>
      </c>
      <c r="D8" s="29">
        <v>1.0844988888502101</v>
      </c>
      <c r="E8" s="29">
        <v>120</v>
      </c>
      <c r="F8" s="29" t="s">
        <v>109</v>
      </c>
      <c r="G8" s="31">
        <v>5</v>
      </c>
      <c r="H8" s="32"/>
      <c r="I8" s="32"/>
      <c r="J8" s="32"/>
      <c r="K8" s="32"/>
      <c r="L8" s="32"/>
      <c r="M8" s="32"/>
      <c r="N8" s="29">
        <v>1000</v>
      </c>
      <c r="O8" s="31" t="s">
        <v>36</v>
      </c>
      <c r="P8" s="31" t="s">
        <v>100</v>
      </c>
      <c r="Q8" s="29">
        <v>10000</v>
      </c>
      <c r="R8" s="106">
        <v>3.16E-3</v>
      </c>
      <c r="S8" s="106">
        <v>3.1599999999999998E-4</v>
      </c>
      <c r="T8" s="33">
        <v>9.9856000000000007E-3</v>
      </c>
      <c r="U8" s="33">
        <v>9.985599999999999E-4</v>
      </c>
      <c r="V8" s="51">
        <v>10.0000363933333</v>
      </c>
      <c r="W8" s="29">
        <v>10.00003229</v>
      </c>
      <c r="X8" s="29">
        <v>10.00003946</v>
      </c>
      <c r="Y8" s="102">
        <v>2.0821409016681298E-6</v>
      </c>
      <c r="Z8" s="29">
        <v>0.208214090166812</v>
      </c>
      <c r="AA8" s="29" t="s">
        <v>52</v>
      </c>
      <c r="AB8" s="29" t="s">
        <v>53</v>
      </c>
      <c r="AC8" s="29" t="s">
        <v>101</v>
      </c>
      <c r="AD8" s="29"/>
      <c r="AE8" s="86" t="s">
        <v>170</v>
      </c>
      <c r="AF8" s="85">
        <v>-0.7</v>
      </c>
      <c r="AG8" s="85">
        <v>0.5</v>
      </c>
      <c r="AH8" s="29"/>
      <c r="AI8" s="94">
        <f>AK8*V8</f>
        <v>9999.9657530762179</v>
      </c>
      <c r="AJ8" s="29"/>
      <c r="AK8" s="36">
        <v>999.99293599999999</v>
      </c>
    </row>
    <row r="9" spans="1:37" s="22" customFormat="1" ht="15.75" x14ac:dyDescent="0.25">
      <c r="A9" s="29">
        <v>4</v>
      </c>
      <c r="B9" s="30">
        <v>44496.374594907407</v>
      </c>
      <c r="C9" s="30">
        <v>44496.522465277776</v>
      </c>
      <c r="D9" s="29">
        <v>3.5489552778005602</v>
      </c>
      <c r="E9" s="29">
        <v>326</v>
      </c>
      <c r="F9" s="29" t="s">
        <v>110</v>
      </c>
      <c r="G9" s="31">
        <v>6</v>
      </c>
      <c r="H9" s="32">
        <v>24.16</v>
      </c>
      <c r="I9" s="32">
        <v>24.4</v>
      </c>
      <c r="J9" s="32">
        <v>40.4</v>
      </c>
      <c r="K9" s="32">
        <v>43.6</v>
      </c>
      <c r="L9" s="32">
        <v>984.82799999999997</v>
      </c>
      <c r="M9" s="32">
        <v>985.42600000000004</v>
      </c>
      <c r="N9" s="29">
        <v>1000</v>
      </c>
      <c r="O9" s="31" t="s">
        <v>36</v>
      </c>
      <c r="P9" s="31" t="s">
        <v>100</v>
      </c>
      <c r="Q9" s="29">
        <v>10000</v>
      </c>
      <c r="R9" s="106">
        <v>3.16E-3</v>
      </c>
      <c r="S9" s="106">
        <v>3.1599999999999998E-4</v>
      </c>
      <c r="T9" s="33">
        <v>9.9856000000000007E-3</v>
      </c>
      <c r="U9" s="33">
        <v>9.985599999999999E-4</v>
      </c>
      <c r="V9" s="51">
        <v>10.0000674651666</v>
      </c>
      <c r="W9" s="29">
        <v>10.000067140000001</v>
      </c>
      <c r="X9" s="29">
        <v>10.000067850000001</v>
      </c>
      <c r="Y9" s="102">
        <v>2.1644658533862099E-7</v>
      </c>
      <c r="Z9" s="29">
        <v>2.1644658533862101E-2</v>
      </c>
      <c r="AA9" s="29" t="s">
        <v>52</v>
      </c>
      <c r="AB9" s="29" t="s">
        <v>53</v>
      </c>
      <c r="AC9" s="29" t="s">
        <v>103</v>
      </c>
      <c r="AD9" s="29"/>
      <c r="AE9" s="86" t="s">
        <v>172</v>
      </c>
      <c r="AF9" s="85">
        <v>-0.04</v>
      </c>
      <c r="AG9" s="85">
        <v>4.4999999999999998E-2</v>
      </c>
      <c r="AH9" s="29">
        <v>9999.9976999999999</v>
      </c>
      <c r="AI9" s="94">
        <f>AH9/V9</f>
        <v>999.99302353040684</v>
      </c>
      <c r="AJ9" s="29" t="e">
        <f>AVERAGE(AI9,AI6,#REF!,#REF!)</f>
        <v>#REF!</v>
      </c>
      <c r="AK9" s="36">
        <v>999.99293599999999</v>
      </c>
    </row>
    <row r="10" spans="1:37" s="22" customFormat="1" ht="15.75" x14ac:dyDescent="0.25">
      <c r="A10">
        <v>5</v>
      </c>
      <c r="B10" s="1">
        <v>44492.779537037037</v>
      </c>
      <c r="C10" s="1">
        <v>44492.955659722225</v>
      </c>
      <c r="D10">
        <v>4.2269838888777604</v>
      </c>
      <c r="E10">
        <v>479</v>
      </c>
      <c r="F10" t="s">
        <v>72</v>
      </c>
      <c r="G10" s="11">
        <v>12</v>
      </c>
      <c r="H10" s="9">
        <v>23.89</v>
      </c>
      <c r="I10" s="9">
        <v>24.12</v>
      </c>
      <c r="J10" s="9">
        <v>36.6</v>
      </c>
      <c r="K10" s="9">
        <v>39.700000000000003</v>
      </c>
      <c r="L10" s="9">
        <v>993.976</v>
      </c>
      <c r="M10" s="9">
        <v>995.98900000000003</v>
      </c>
      <c r="N10">
        <v>1000</v>
      </c>
      <c r="O10" s="11" t="s">
        <v>36</v>
      </c>
      <c r="P10" s="11" t="s">
        <v>64</v>
      </c>
      <c r="Q10">
        <v>10000</v>
      </c>
      <c r="R10" s="105">
        <v>3.16E-3</v>
      </c>
      <c r="S10" s="105">
        <v>3.1599999999999998E-4</v>
      </c>
      <c r="T10" s="13">
        <v>9.9856000000000007E-3</v>
      </c>
      <c r="U10" s="13">
        <v>9.985599999999999E-4</v>
      </c>
      <c r="V10" s="51">
        <v>10.000070300000001</v>
      </c>
      <c r="W10">
        <v>10.00006969</v>
      </c>
      <c r="X10">
        <v>10.00007102</v>
      </c>
      <c r="Y10" s="101">
        <v>3.50297694240404E-7</v>
      </c>
      <c r="Z10">
        <v>3.5029769424040402E-2</v>
      </c>
      <c r="AA10" t="s">
        <v>52</v>
      </c>
      <c r="AB10" t="s">
        <v>53</v>
      </c>
      <c r="AC10" t="s">
        <v>65</v>
      </c>
      <c r="AD10"/>
      <c r="AE10" s="3" t="s">
        <v>173</v>
      </c>
      <c r="AF10" s="6">
        <v>-7.0000000000000007E-2</v>
      </c>
      <c r="AG10" s="6">
        <v>7.4999999999999997E-2</v>
      </c>
      <c r="AH10">
        <v>10000.0028</v>
      </c>
      <c r="AI10" s="94">
        <f>AK10*V10</f>
        <v>9999.9996595034008</v>
      </c>
      <c r="AJ10" s="50">
        <f>((AI10/AH10)-1)*1000000</f>
        <v>-0.31404957201441874</v>
      </c>
      <c r="AK10" s="36">
        <v>999.99293599999999</v>
      </c>
    </row>
    <row r="11" spans="1:37" s="22" customFormat="1" ht="15.75" x14ac:dyDescent="0.25">
      <c r="A11">
        <v>5</v>
      </c>
      <c r="B11" s="1">
        <v>44499.44809027778</v>
      </c>
      <c r="C11" s="1">
        <v>44499.623981481483</v>
      </c>
      <c r="D11">
        <v>4.2213955556021796</v>
      </c>
      <c r="E11">
        <v>480</v>
      </c>
      <c r="F11" t="s">
        <v>128</v>
      </c>
      <c r="G11" s="11">
        <v>12</v>
      </c>
      <c r="H11" s="9">
        <v>24.1</v>
      </c>
      <c r="I11" s="9">
        <v>24.46</v>
      </c>
      <c r="J11" s="9">
        <v>37.700000000000003</v>
      </c>
      <c r="K11" s="9">
        <v>44.4</v>
      </c>
      <c r="L11" s="9">
        <v>982.16700000000003</v>
      </c>
      <c r="M11" s="9">
        <v>983.50900000000001</v>
      </c>
      <c r="N11">
        <v>1000</v>
      </c>
      <c r="O11" s="11" t="s">
        <v>36</v>
      </c>
      <c r="P11" s="11" t="s">
        <v>64</v>
      </c>
      <c r="Q11">
        <v>10000</v>
      </c>
      <c r="R11" s="105">
        <v>3.16E-3</v>
      </c>
      <c r="S11" s="105">
        <v>3.1599999999999998E-4</v>
      </c>
      <c r="T11" s="13">
        <v>9.9856000000000007E-3</v>
      </c>
      <c r="U11" s="13">
        <v>9.985599999999999E-4</v>
      </c>
      <c r="V11" s="51">
        <v>10.000070481333299</v>
      </c>
      <c r="W11">
        <v>10.000070040000001</v>
      </c>
      <c r="X11">
        <v>10.000071220000001</v>
      </c>
      <c r="Y11" s="101">
        <v>3.1993360888240901E-7</v>
      </c>
      <c r="Z11">
        <v>3.1993360888240903E-2</v>
      </c>
      <c r="AA11" t="s">
        <v>52</v>
      </c>
      <c r="AB11" t="s">
        <v>53</v>
      </c>
      <c r="AC11" t="s">
        <v>65</v>
      </c>
      <c r="AD11"/>
      <c r="AE11" s="3" t="s">
        <v>173</v>
      </c>
      <c r="AF11" s="6">
        <v>-0.15</v>
      </c>
      <c r="AG11" s="6">
        <v>0.12</v>
      </c>
      <c r="AH11">
        <v>10000.0028</v>
      </c>
      <c r="AI11" s="94">
        <f>AK11*V11</f>
        <v>9999.9998408354186</v>
      </c>
      <c r="AJ11" s="50">
        <f>((AI11/AH11)-1)*1000000</f>
        <v>-0.29591637529247095</v>
      </c>
      <c r="AK11" s="36">
        <v>999.99293599999999</v>
      </c>
    </row>
    <row r="12" spans="1:37" s="22" customFormat="1" ht="15.75" x14ac:dyDescent="0.25">
      <c r="A12">
        <v>5</v>
      </c>
      <c r="B12" s="1">
        <v>44495.880613425928</v>
      </c>
      <c r="C12" s="1">
        <v>44496.012280092589</v>
      </c>
      <c r="D12">
        <v>3.15995944446987</v>
      </c>
      <c r="E12">
        <v>360</v>
      </c>
      <c r="F12" t="s">
        <v>105</v>
      </c>
      <c r="G12" s="11">
        <v>12</v>
      </c>
      <c r="H12" s="9"/>
      <c r="I12" s="9"/>
      <c r="J12" s="9"/>
      <c r="K12" s="9"/>
      <c r="L12" s="9"/>
      <c r="M12" s="9"/>
      <c r="N12">
        <v>1000</v>
      </c>
      <c r="O12" s="11" t="s">
        <v>36</v>
      </c>
      <c r="P12" s="11" t="s">
        <v>64</v>
      </c>
      <c r="Q12">
        <v>10000</v>
      </c>
      <c r="R12" s="105">
        <v>3.16E-3</v>
      </c>
      <c r="S12" s="105">
        <v>3.1599999999999998E-4</v>
      </c>
      <c r="T12" s="13">
        <v>9.9856000000000007E-3</v>
      </c>
      <c r="U12" s="13">
        <v>9.985599999999999E-4</v>
      </c>
      <c r="V12" s="51">
        <v>10.000071427666599</v>
      </c>
      <c r="W12">
        <v>10.000071200000001</v>
      </c>
      <c r="X12">
        <v>10.00007162</v>
      </c>
      <c r="Y12" s="101">
        <v>1.29789486240747E-7</v>
      </c>
      <c r="Z12">
        <v>1.29789486240747E-2</v>
      </c>
      <c r="AA12" t="s">
        <v>52</v>
      </c>
      <c r="AB12" t="s">
        <v>53</v>
      </c>
      <c r="AC12" t="s">
        <v>65</v>
      </c>
      <c r="AD12"/>
      <c r="AE12" s="3" t="s">
        <v>171</v>
      </c>
      <c r="AF12" s="6">
        <v>-1.23</v>
      </c>
      <c r="AG12" s="6">
        <v>1.246</v>
      </c>
      <c r="AH12">
        <v>10000.0028</v>
      </c>
      <c r="AI12" s="94">
        <f>AK12*V12</f>
        <v>10000.000787162035</v>
      </c>
      <c r="AJ12" s="95">
        <f>((AI12/AH12)-1)*1000000</f>
        <v>-0.20128374023098417</v>
      </c>
      <c r="AK12" s="36">
        <v>999.99293599999999</v>
      </c>
    </row>
    <row r="13" spans="1:37" s="22" customFormat="1" ht="15.75" x14ac:dyDescent="0.25">
      <c r="A13">
        <v>5</v>
      </c>
      <c r="B13" s="1">
        <v>44495.206342592595</v>
      </c>
      <c r="C13" s="1">
        <v>44495.338020833333</v>
      </c>
      <c r="D13">
        <v>3.1600941666629501</v>
      </c>
      <c r="E13">
        <v>360</v>
      </c>
      <c r="F13" t="s">
        <v>92</v>
      </c>
      <c r="G13" s="11">
        <v>12</v>
      </c>
      <c r="H13" s="9"/>
      <c r="I13" s="9"/>
      <c r="J13" s="9"/>
      <c r="K13" s="9"/>
      <c r="L13" s="9"/>
      <c r="M13" s="9"/>
      <c r="N13">
        <v>1000</v>
      </c>
      <c r="O13" s="11" t="s">
        <v>36</v>
      </c>
      <c r="P13" s="11" t="s">
        <v>64</v>
      </c>
      <c r="Q13">
        <v>10000</v>
      </c>
      <c r="R13" s="105">
        <v>3.16E-3</v>
      </c>
      <c r="S13" s="105">
        <v>3.1599999999999998E-4</v>
      </c>
      <c r="T13" s="13">
        <v>9.9856000000000007E-3</v>
      </c>
      <c r="U13" s="13">
        <v>9.985599999999999E-4</v>
      </c>
      <c r="V13" s="51">
        <v>10.000072070166601</v>
      </c>
      <c r="W13">
        <v>10.000071500000001</v>
      </c>
      <c r="X13">
        <v>10.000072490000001</v>
      </c>
      <c r="Y13" s="101">
        <v>3.1165763299720301E-7</v>
      </c>
      <c r="Z13">
        <v>3.11657632997203E-2</v>
      </c>
      <c r="AA13" t="s">
        <v>52</v>
      </c>
      <c r="AB13" t="s">
        <v>53</v>
      </c>
      <c r="AC13" t="s">
        <v>65</v>
      </c>
      <c r="AD13"/>
      <c r="AE13" s="3" t="s">
        <v>173</v>
      </c>
      <c r="AF13" s="6">
        <v>-0.11</v>
      </c>
      <c r="AG13" s="6">
        <v>0.12</v>
      </c>
      <c r="AH13">
        <v>10000.0028</v>
      </c>
      <c r="AI13" s="94">
        <f>AK13*V13</f>
        <v>10000.001429657497</v>
      </c>
      <c r="AJ13" s="95">
        <f>((AI13/AH13)-1)*1000000</f>
        <v>-0.13703421197774901</v>
      </c>
      <c r="AK13" s="36">
        <v>999.99293599999999</v>
      </c>
    </row>
    <row r="14" spans="1:37" s="22" customFormat="1" ht="15.75" x14ac:dyDescent="0.25">
      <c r="A14">
        <v>6</v>
      </c>
      <c r="B14" s="1">
        <v>44493.308356481481</v>
      </c>
      <c r="C14" s="1">
        <v>44493.483506944445</v>
      </c>
      <c r="D14">
        <v>4.2036080555783304</v>
      </c>
      <c r="E14">
        <v>479</v>
      </c>
      <c r="F14" t="s">
        <v>79</v>
      </c>
      <c r="G14" s="11">
        <v>15</v>
      </c>
      <c r="H14" s="9">
        <v>23.82</v>
      </c>
      <c r="I14" s="9">
        <v>24.42</v>
      </c>
      <c r="J14" s="9">
        <v>32.6</v>
      </c>
      <c r="K14" s="9">
        <v>37</v>
      </c>
      <c r="L14" s="9">
        <v>1000.176</v>
      </c>
      <c r="M14" s="9">
        <v>1001.6609999999999</v>
      </c>
      <c r="N14">
        <v>1000</v>
      </c>
      <c r="O14" s="11" t="s">
        <v>36</v>
      </c>
      <c r="P14" s="11" t="s">
        <v>36</v>
      </c>
      <c r="Q14">
        <v>10000</v>
      </c>
      <c r="R14" s="105">
        <v>3.16E-3</v>
      </c>
      <c r="S14" s="105">
        <v>3.1599999999999998E-4</v>
      </c>
      <c r="T14" s="13">
        <v>9.9856000000000007E-3</v>
      </c>
      <c r="U14" s="13">
        <v>9.985599999999999E-4</v>
      </c>
      <c r="V14" s="51">
        <v>9.9999941002333301</v>
      </c>
      <c r="W14">
        <v>9.9999938400000001</v>
      </c>
      <c r="X14">
        <v>9.9999942589999993</v>
      </c>
      <c r="Y14" s="101">
        <v>1.15896997785219E-7</v>
      </c>
      <c r="Z14">
        <v>1.15896997785219E-2</v>
      </c>
      <c r="AA14" t="s">
        <v>52</v>
      </c>
      <c r="AB14" t="s">
        <v>53</v>
      </c>
      <c r="AC14" t="s">
        <v>80</v>
      </c>
      <c r="AD14"/>
      <c r="AE14" s="3" t="s">
        <v>179</v>
      </c>
      <c r="AF14" s="6">
        <v>-0.1</v>
      </c>
      <c r="AG14" s="6">
        <v>0.08</v>
      </c>
      <c r="AH14" s="54">
        <f>AVERAGE(AI14:AI16)</f>
        <v>9999.9239830046445</v>
      </c>
      <c r="AI14" s="94">
        <f>AK14*V14</f>
        <v>9999.9234602750057</v>
      </c>
      <c r="AJ14" s="95">
        <f>((AI14/AI15)-1)*1000000</f>
        <v>-6.8401702524312213E-2</v>
      </c>
      <c r="AK14" s="36">
        <v>999.99293599999999</v>
      </c>
    </row>
    <row r="15" spans="1:37" s="38" customFormat="1" ht="15.75" x14ac:dyDescent="0.25">
      <c r="A15">
        <v>6</v>
      </c>
      <c r="B15" s="1">
        <v>44500.23159722222</v>
      </c>
      <c r="C15" s="1">
        <v>44500.5546412037</v>
      </c>
      <c r="D15">
        <v>7.7532852778169801</v>
      </c>
      <c r="E15">
        <v>480</v>
      </c>
      <c r="F15" t="s">
        <v>135</v>
      </c>
      <c r="G15" s="11">
        <v>14</v>
      </c>
      <c r="H15" s="9">
        <v>23.37</v>
      </c>
      <c r="I15" s="9">
        <v>24.4</v>
      </c>
      <c r="J15" s="9">
        <v>39.1</v>
      </c>
      <c r="K15" s="9">
        <v>46.8</v>
      </c>
      <c r="L15" s="9">
        <v>978.75699999999995</v>
      </c>
      <c r="M15" s="9">
        <v>981.77099999999996</v>
      </c>
      <c r="N15">
        <v>1000</v>
      </c>
      <c r="O15" s="11" t="s">
        <v>36</v>
      </c>
      <c r="P15" s="11" t="s">
        <v>36</v>
      </c>
      <c r="Q15">
        <v>10000</v>
      </c>
      <c r="R15" s="105">
        <v>3.16E-3</v>
      </c>
      <c r="S15" s="105">
        <v>3.1599999999999998E-4</v>
      </c>
      <c r="T15" s="13">
        <v>9.9856000000000007E-3</v>
      </c>
      <c r="U15" s="13">
        <v>9.985599999999999E-4</v>
      </c>
      <c r="V15" s="51">
        <v>9.9999947842499992</v>
      </c>
      <c r="W15">
        <v>9.9999937479999996</v>
      </c>
      <c r="X15">
        <v>9.9999954320000004</v>
      </c>
      <c r="Y15" s="101">
        <v>4.6909345042934898E-7</v>
      </c>
      <c r="Z15">
        <v>4.6909345042934897E-2</v>
      </c>
      <c r="AA15" t="s">
        <v>52</v>
      </c>
      <c r="AB15" t="s">
        <v>53</v>
      </c>
      <c r="AC15" t="s">
        <v>80</v>
      </c>
      <c r="AD15"/>
      <c r="AE15" s="3" t="s">
        <v>179</v>
      </c>
      <c r="AF15" s="6">
        <v>-0.15</v>
      </c>
      <c r="AG15" s="6">
        <v>0.12</v>
      </c>
      <c r="AH15"/>
      <c r="AI15" s="94">
        <f>AK15*V15</f>
        <v>9999.9241442868424</v>
      </c>
      <c r="AJ15" s="95">
        <f>((AI15/AI13)-1)*1000000</f>
        <v>-7.7285359605383519</v>
      </c>
      <c r="AK15" s="36">
        <v>999.99293599999999</v>
      </c>
    </row>
    <row r="16" spans="1:37" s="38" customFormat="1" ht="15.75" x14ac:dyDescent="0.25">
      <c r="A16">
        <v>6</v>
      </c>
      <c r="B16" s="1">
        <v>44499.034467592595</v>
      </c>
      <c r="C16" s="1">
        <v>44499.210810185185</v>
      </c>
      <c r="D16">
        <v>4.2320852777692997</v>
      </c>
      <c r="E16">
        <v>480</v>
      </c>
      <c r="F16" t="s">
        <v>125</v>
      </c>
      <c r="G16" s="11">
        <v>14</v>
      </c>
      <c r="H16" s="9">
        <v>24.04</v>
      </c>
      <c r="I16" s="9">
        <v>24.35</v>
      </c>
      <c r="J16" s="9">
        <v>36</v>
      </c>
      <c r="K16" s="9">
        <v>41.2</v>
      </c>
      <c r="L16" s="9">
        <v>981.70500000000004</v>
      </c>
      <c r="M16" s="9">
        <v>983.04600000000005</v>
      </c>
      <c r="N16">
        <v>1000</v>
      </c>
      <c r="O16" s="11" t="s">
        <v>36</v>
      </c>
      <c r="P16" s="11" t="s">
        <v>36</v>
      </c>
      <c r="Q16">
        <v>10000</v>
      </c>
      <c r="R16" s="105">
        <v>3.16E-3</v>
      </c>
      <c r="S16" s="105">
        <v>3.1599999999999998E-4</v>
      </c>
      <c r="T16" s="13">
        <v>9.9856000000000007E-3</v>
      </c>
      <c r="U16" s="13">
        <v>9.985599999999999E-4</v>
      </c>
      <c r="V16" s="51">
        <v>9.9999949844166593</v>
      </c>
      <c r="W16">
        <v>9.9999940190000007</v>
      </c>
      <c r="X16">
        <v>9.9999957300000002</v>
      </c>
      <c r="Y16" s="101">
        <v>5.04250788208961E-7</v>
      </c>
      <c r="Z16">
        <v>5.0425078820896099E-2</v>
      </c>
      <c r="AA16" t="s">
        <v>52</v>
      </c>
      <c r="AB16" t="s">
        <v>53</v>
      </c>
      <c r="AC16" t="s">
        <v>80</v>
      </c>
      <c r="AD16"/>
      <c r="AE16" s="3" t="s">
        <v>179</v>
      </c>
      <c r="AF16" s="6">
        <v>-0.25</v>
      </c>
      <c r="AG16" s="6">
        <v>0.1</v>
      </c>
      <c r="AH16" s="57">
        <f>AVERAGE(V15:V17)</f>
        <v>10.000065999777753</v>
      </c>
      <c r="AI16" s="94">
        <f>AK16*V16</f>
        <v>9999.9243444520889</v>
      </c>
      <c r="AJ16" s="95">
        <f>((AI16/AI17)-1)*1000000</f>
        <v>-21.324180959236827</v>
      </c>
      <c r="AK16" s="36">
        <v>999.99293599999999</v>
      </c>
    </row>
    <row r="17" spans="1:37" ht="15.75" x14ac:dyDescent="0.25">
      <c r="A17" s="22">
        <v>7</v>
      </c>
      <c r="B17" s="21">
        <v>44492.955810185187</v>
      </c>
      <c r="C17" s="21">
        <v>44493.131377314814</v>
      </c>
      <c r="D17" s="22">
        <v>4.2137458333704201</v>
      </c>
      <c r="E17" s="22">
        <v>479</v>
      </c>
      <c r="F17" s="22" t="s">
        <v>73</v>
      </c>
      <c r="G17" s="23">
        <v>6</v>
      </c>
      <c r="H17" s="24">
        <v>23.82</v>
      </c>
      <c r="I17" s="24">
        <v>24.37</v>
      </c>
      <c r="J17" s="24">
        <v>34.700000000000003</v>
      </c>
      <c r="K17" s="24">
        <v>38.5</v>
      </c>
      <c r="L17" s="24">
        <v>995.70500000000004</v>
      </c>
      <c r="M17" s="24">
        <v>998.05</v>
      </c>
      <c r="N17" s="22">
        <v>1000</v>
      </c>
      <c r="O17" s="23" t="s">
        <v>36</v>
      </c>
      <c r="P17" s="23" t="s">
        <v>74</v>
      </c>
      <c r="Q17" s="22">
        <v>10000</v>
      </c>
      <c r="R17" s="105">
        <v>3.16E-3</v>
      </c>
      <c r="S17" s="105">
        <v>3.1599999999999998E-4</v>
      </c>
      <c r="T17" s="25">
        <v>9.9856000000000007E-3</v>
      </c>
      <c r="U17" s="25">
        <v>9.985599999999999E-4</v>
      </c>
      <c r="V17" s="51">
        <v>10.000208230666599</v>
      </c>
      <c r="W17" s="22">
        <v>10.00020788</v>
      </c>
      <c r="X17" s="22">
        <v>10.00020868</v>
      </c>
      <c r="Y17" s="101">
        <v>2.4387317256343699E-7</v>
      </c>
      <c r="Z17" s="22">
        <v>2.4387317256343698E-2</v>
      </c>
      <c r="AA17" s="22" t="s">
        <v>52</v>
      </c>
      <c r="AB17" s="22" t="s">
        <v>53</v>
      </c>
      <c r="AC17" s="22" t="s">
        <v>75</v>
      </c>
      <c r="AD17" s="22"/>
      <c r="AE17" s="27" t="s">
        <v>157</v>
      </c>
      <c r="AF17" s="28">
        <v>-0.1</v>
      </c>
      <c r="AG17" s="28">
        <v>0.1</v>
      </c>
      <c r="AH17" s="22"/>
      <c r="AI17" s="94">
        <f>AK17*V17</f>
        <v>10000.137589195658</v>
      </c>
      <c r="AJ17" s="26"/>
      <c r="AK17" s="36">
        <v>999.99293599999999</v>
      </c>
    </row>
    <row r="18" spans="1:37" s="22" customFormat="1" ht="15.75" x14ac:dyDescent="0.25">
      <c r="A18" s="22">
        <v>8</v>
      </c>
      <c r="B18" s="21">
        <v>44498.805625000001</v>
      </c>
      <c r="C18" s="21">
        <v>44499.034375000003</v>
      </c>
      <c r="D18" s="22">
        <v>5.4901302778058501</v>
      </c>
      <c r="E18" s="22">
        <v>480</v>
      </c>
      <c r="F18" s="22" t="s">
        <v>124</v>
      </c>
      <c r="G18" s="23">
        <v>14</v>
      </c>
      <c r="H18" s="24">
        <v>23.96</v>
      </c>
      <c r="I18" s="24">
        <v>24.26</v>
      </c>
      <c r="J18" s="24">
        <v>35.5</v>
      </c>
      <c r="K18" s="24">
        <v>39.700000000000003</v>
      </c>
      <c r="L18" s="24">
        <v>982.71900000000005</v>
      </c>
      <c r="M18" s="24">
        <v>985.26700000000005</v>
      </c>
      <c r="N18" s="22">
        <v>100</v>
      </c>
      <c r="O18" s="23" t="s">
        <v>36</v>
      </c>
      <c r="P18" s="23" t="s">
        <v>36</v>
      </c>
      <c r="Q18" s="22">
        <v>1000</v>
      </c>
      <c r="R18" s="105">
        <v>0.01</v>
      </c>
      <c r="S18" s="105">
        <v>1E-3</v>
      </c>
      <c r="T18" s="25">
        <v>0.01</v>
      </c>
      <c r="U18" s="25">
        <v>1E-3</v>
      </c>
      <c r="V18" s="51">
        <v>10.0000021401666</v>
      </c>
      <c r="W18" s="22">
        <v>10.00000187</v>
      </c>
      <c r="X18" s="22">
        <v>10.0000023</v>
      </c>
      <c r="Y18" s="101">
        <v>1.33600614879198E-7</v>
      </c>
      <c r="Z18" s="22">
        <v>1.33600614879198E-2</v>
      </c>
      <c r="AA18" s="22" t="s">
        <v>83</v>
      </c>
      <c r="AB18" s="22" t="s">
        <v>53</v>
      </c>
      <c r="AC18" s="22" t="s">
        <v>84</v>
      </c>
      <c r="AE18" s="27" t="s">
        <v>167</v>
      </c>
      <c r="AF18" s="28">
        <v>-0.03</v>
      </c>
      <c r="AG18" s="28">
        <v>3.5000000000000003E-2</v>
      </c>
      <c r="AI18" s="50">
        <f>((AJ18/99.99926961)-1)*1000000</f>
        <v>2.588508674072898E-2</v>
      </c>
      <c r="AJ18" s="47">
        <f>AK18/V18</f>
        <v>99.999272198489763</v>
      </c>
      <c r="AK18" s="36">
        <v>999.99293599999999</v>
      </c>
    </row>
    <row r="19" spans="1:37" ht="15.75" x14ac:dyDescent="0.25">
      <c r="A19" s="22">
        <v>8</v>
      </c>
      <c r="B19" s="21">
        <v>44493.803530092591</v>
      </c>
      <c r="C19" s="21">
        <v>44494.100324074076</v>
      </c>
      <c r="D19" s="22">
        <v>7.1232330555386003</v>
      </c>
      <c r="E19" s="22">
        <v>479</v>
      </c>
      <c r="F19" s="22" t="s">
        <v>82</v>
      </c>
      <c r="G19" s="23">
        <v>15</v>
      </c>
      <c r="H19" s="24">
        <v>23.99</v>
      </c>
      <c r="I19" s="24">
        <v>24.26</v>
      </c>
      <c r="J19" s="24">
        <v>35.6</v>
      </c>
      <c r="K19" s="24">
        <v>38.700000000000003</v>
      </c>
      <c r="L19" s="24">
        <v>997.15099999999995</v>
      </c>
      <c r="M19" s="24">
        <v>1000.212</v>
      </c>
      <c r="N19" s="22">
        <v>100</v>
      </c>
      <c r="O19" s="23" t="s">
        <v>36</v>
      </c>
      <c r="P19" s="23" t="s">
        <v>36</v>
      </c>
      <c r="Q19" s="22">
        <v>1000</v>
      </c>
      <c r="R19" s="105">
        <v>0.01</v>
      </c>
      <c r="S19" s="105">
        <v>1E-3</v>
      </c>
      <c r="T19" s="25">
        <v>0.01</v>
      </c>
      <c r="U19" s="25">
        <v>1E-3</v>
      </c>
      <c r="V19" s="51">
        <v>10.000002225833301</v>
      </c>
      <c r="W19" s="22">
        <v>10.000002139999999</v>
      </c>
      <c r="X19" s="22">
        <v>10.000002390000001</v>
      </c>
      <c r="Y19" s="101">
        <v>7.9794049943146701E-8</v>
      </c>
      <c r="Z19" s="22">
        <v>7.9794049943146695E-3</v>
      </c>
      <c r="AA19" s="22" t="s">
        <v>83</v>
      </c>
      <c r="AB19" s="22" t="s">
        <v>53</v>
      </c>
      <c r="AC19" s="22" t="s">
        <v>84</v>
      </c>
      <c r="AD19" s="22"/>
      <c r="AE19" s="27" t="s">
        <v>157</v>
      </c>
      <c r="AF19" s="22">
        <v>-1.4999999999999999E-2</v>
      </c>
      <c r="AG19" s="22">
        <v>3.5000000000000003E-2</v>
      </c>
      <c r="AH19" s="29">
        <f>AVERAGE(AJ19,AJ20,AJ21)</f>
        <v>66.999527271823425</v>
      </c>
      <c r="AI19" s="50">
        <f>((AJ19/99.99926961)-1)*1000000</f>
        <v>1.731841825503011E-2</v>
      </c>
      <c r="AJ19" s="47">
        <f>AK19/V19</f>
        <v>99.999271341829171</v>
      </c>
      <c r="AK19" s="36">
        <v>999.99293599999999</v>
      </c>
    </row>
    <row r="20" spans="1:37" s="22" customFormat="1" ht="15.75" x14ac:dyDescent="0.25">
      <c r="A20" s="22">
        <v>8</v>
      </c>
      <c r="B20" s="21">
        <v>44494.690879629627</v>
      </c>
      <c r="C20" s="21">
        <v>44495.051030092596</v>
      </c>
      <c r="D20" s="22">
        <v>8.6435902777645293</v>
      </c>
      <c r="E20" s="22">
        <v>362</v>
      </c>
      <c r="F20" s="22" t="s">
        <v>89</v>
      </c>
      <c r="G20" s="23">
        <v>15</v>
      </c>
      <c r="H20" s="24">
        <v>24.06</v>
      </c>
      <c r="I20" s="24">
        <v>24.72</v>
      </c>
      <c r="J20" s="24">
        <v>39.799999999999997</v>
      </c>
      <c r="K20" s="24">
        <v>45.4</v>
      </c>
      <c r="L20" s="24">
        <v>984.97699999999998</v>
      </c>
      <c r="M20" s="24">
        <v>989.64</v>
      </c>
      <c r="N20" s="22">
        <v>100</v>
      </c>
      <c r="O20" s="23" t="s">
        <v>36</v>
      </c>
      <c r="P20" s="23" t="s">
        <v>36</v>
      </c>
      <c r="Q20" s="22">
        <v>1000</v>
      </c>
      <c r="R20" s="105">
        <v>0.01</v>
      </c>
      <c r="S20" s="105">
        <v>1E-3</v>
      </c>
      <c r="T20" s="25">
        <v>0.01</v>
      </c>
      <c r="U20" s="25">
        <v>1E-3</v>
      </c>
      <c r="V20" s="51">
        <v>10.000002831833299</v>
      </c>
      <c r="W20" s="22">
        <v>10.000002759999999</v>
      </c>
      <c r="X20" s="22">
        <v>10.000002889999999</v>
      </c>
      <c r="Y20" s="101">
        <v>3.3420366495391099E-8</v>
      </c>
      <c r="Z20" s="22">
        <v>3.34203664953911E-3</v>
      </c>
      <c r="AA20" s="22" t="s">
        <v>83</v>
      </c>
      <c r="AB20" s="22" t="s">
        <v>53</v>
      </c>
      <c r="AC20" s="22" t="s">
        <v>84</v>
      </c>
      <c r="AE20" s="27" t="s">
        <v>167</v>
      </c>
      <c r="AF20" s="28">
        <v>-0.08</v>
      </c>
      <c r="AG20" s="28">
        <v>0</v>
      </c>
      <c r="AH20" s="37">
        <f>AVERAGE(V19:V21)</f>
        <v>9.9998338042555321</v>
      </c>
      <c r="AI20" s="50">
        <f>((AJ20/99.99926961)-1)*1000000</f>
        <v>-4.32815654427543E-2</v>
      </c>
      <c r="AJ20" s="47">
        <f>AK20/V20</f>
        <v>99.999265281875068</v>
      </c>
      <c r="AK20" s="36">
        <v>999.99293599999999</v>
      </c>
    </row>
    <row r="21" spans="1:37" s="22" customFormat="1" ht="15.75" x14ac:dyDescent="0.25">
      <c r="A21" s="61">
        <v>9</v>
      </c>
      <c r="B21" s="62">
        <v>44490.30296296296</v>
      </c>
      <c r="C21" s="62">
        <v>44490.559120370373</v>
      </c>
      <c r="D21" s="61">
        <v>6.1477627778053199</v>
      </c>
      <c r="E21" s="61">
        <v>108</v>
      </c>
      <c r="F21" s="61" t="s">
        <v>45</v>
      </c>
      <c r="G21" s="63">
        <v>1</v>
      </c>
      <c r="H21" s="64">
        <v>22.3</v>
      </c>
      <c r="I21" s="64">
        <v>23.35</v>
      </c>
      <c r="J21" s="64">
        <v>42</v>
      </c>
      <c r="K21" s="64">
        <v>45.4</v>
      </c>
      <c r="L21" s="64">
        <v>994.45100000000002</v>
      </c>
      <c r="M21" s="64">
        <v>996.89499999999998</v>
      </c>
      <c r="N21" s="61">
        <v>1</v>
      </c>
      <c r="O21" s="63" t="s">
        <v>27</v>
      </c>
      <c r="P21" s="63" t="s">
        <v>36</v>
      </c>
      <c r="Q21" s="61">
        <v>10</v>
      </c>
      <c r="R21" s="105">
        <v>0.1</v>
      </c>
      <c r="S21" s="105">
        <v>0.01</v>
      </c>
      <c r="T21" s="65">
        <v>0.01</v>
      </c>
      <c r="U21" s="65">
        <v>1E-3</v>
      </c>
      <c r="V21" s="60">
        <v>9.9994963550999998</v>
      </c>
      <c r="W21" s="61">
        <v>9.9994961989999993</v>
      </c>
      <c r="X21" s="61">
        <v>9.999496443</v>
      </c>
      <c r="Y21" s="103">
        <v>6.1850749861225201E-8</v>
      </c>
      <c r="Z21" s="61">
        <v>6.1850749861225201E-3</v>
      </c>
      <c r="AA21" s="61" t="s">
        <v>29</v>
      </c>
      <c r="AB21" s="61" t="s">
        <v>30</v>
      </c>
      <c r="AC21" s="61" t="s">
        <v>46</v>
      </c>
      <c r="AD21" s="61"/>
      <c r="AE21" s="89" t="s">
        <v>158</v>
      </c>
      <c r="AF21" s="92">
        <v>-1.4999999999999999E-2</v>
      </c>
      <c r="AG21" s="92">
        <v>0.01</v>
      </c>
      <c r="AH21" s="37">
        <f>AVERAGE(V18,V21)</f>
        <v>9.9997492476333001</v>
      </c>
      <c r="AI21" s="61"/>
      <c r="AJ21" s="48">
        <f>AK21/V21</f>
        <v>1.0000451917660602</v>
      </c>
      <c r="AK21" s="66">
        <v>9.9999482499999992</v>
      </c>
    </row>
    <row r="22" spans="1:37" s="22" customFormat="1" ht="15.75" x14ac:dyDescent="0.25">
      <c r="A22" s="61">
        <v>9</v>
      </c>
      <c r="B22" s="62">
        <v>44490.55940972222</v>
      </c>
      <c r="C22" s="62">
        <v>44490.64806712963</v>
      </c>
      <c r="D22" s="61">
        <v>2.12795416666401</v>
      </c>
      <c r="E22" s="61">
        <v>239</v>
      </c>
      <c r="F22" s="61" t="s">
        <v>47</v>
      </c>
      <c r="G22" s="63">
        <v>1</v>
      </c>
      <c r="H22" s="64">
        <v>22.4</v>
      </c>
      <c r="I22" s="64">
        <v>23.3</v>
      </c>
      <c r="J22" s="64">
        <v>42.3</v>
      </c>
      <c r="K22" s="64">
        <v>44.9</v>
      </c>
      <c r="L22" s="64">
        <v>992.18899999999996</v>
      </c>
      <c r="M22" s="64">
        <v>994.54499999999996</v>
      </c>
      <c r="N22" s="61">
        <v>1</v>
      </c>
      <c r="O22" s="63" t="s">
        <v>27</v>
      </c>
      <c r="P22" s="63" t="s">
        <v>36</v>
      </c>
      <c r="Q22" s="61">
        <v>10</v>
      </c>
      <c r="R22" s="105">
        <v>0.1</v>
      </c>
      <c r="S22" s="105">
        <v>0.01</v>
      </c>
      <c r="T22" s="65">
        <v>0.01</v>
      </c>
      <c r="U22" s="65">
        <v>1E-3</v>
      </c>
      <c r="V22" s="60">
        <v>9.9994963724333292</v>
      </c>
      <c r="W22" s="61">
        <v>9.9994961409999998</v>
      </c>
      <c r="X22" s="61">
        <v>9.9994965400000009</v>
      </c>
      <c r="Y22" s="103">
        <v>1.05825947117814E-7</v>
      </c>
      <c r="Z22" s="61">
        <v>1.05825947117814E-2</v>
      </c>
      <c r="AA22" s="61" t="s">
        <v>29</v>
      </c>
      <c r="AB22" s="61" t="s">
        <v>30</v>
      </c>
      <c r="AC22" s="61" t="s">
        <v>46</v>
      </c>
      <c r="AD22" s="61"/>
      <c r="AE22" s="89" t="s">
        <v>157</v>
      </c>
      <c r="AF22" s="92">
        <v>-2.5000000000000001E-2</v>
      </c>
      <c r="AG22" s="92">
        <v>0.02</v>
      </c>
      <c r="AH22" s="67">
        <f>AVERAGE(AJ22,AJ25)</f>
        <v>1.0000451508613917</v>
      </c>
      <c r="AI22" s="50">
        <f>((AJ22/1.00004374)-1)*1000000</f>
        <v>1.4499691398661696</v>
      </c>
      <c r="AJ22" s="48">
        <f>AK22/V22</f>
        <v>1.0000451900325615</v>
      </c>
      <c r="AK22" s="66">
        <v>9.9999482499999992</v>
      </c>
    </row>
    <row r="23" spans="1:37" s="22" customFormat="1" ht="15.75" x14ac:dyDescent="0.25">
      <c r="A23" s="22">
        <v>10</v>
      </c>
      <c r="B23" s="21">
        <v>44490.721307870372</v>
      </c>
      <c r="C23" s="21">
        <v>44490.977141203701</v>
      </c>
      <c r="D23" s="22">
        <v>6.1399411111407796</v>
      </c>
      <c r="E23" s="22">
        <v>239</v>
      </c>
      <c r="F23" s="22" t="s">
        <v>49</v>
      </c>
      <c r="G23" s="23">
        <v>2</v>
      </c>
      <c r="H23" s="24">
        <v>24.05</v>
      </c>
      <c r="I23" s="24">
        <v>24.44</v>
      </c>
      <c r="J23" s="24">
        <v>39</v>
      </c>
      <c r="K23" s="24">
        <v>42.4</v>
      </c>
      <c r="L23" s="24">
        <v>989.78099999999995</v>
      </c>
      <c r="M23" s="24">
        <v>991.39599999999996</v>
      </c>
      <c r="N23" s="22">
        <v>1</v>
      </c>
      <c r="O23" s="23" t="s">
        <v>27</v>
      </c>
      <c r="P23" s="23" t="s">
        <v>36</v>
      </c>
      <c r="Q23" s="22">
        <v>1</v>
      </c>
      <c r="R23" s="105">
        <v>0.1</v>
      </c>
      <c r="S23" s="105">
        <v>0.1</v>
      </c>
      <c r="T23" s="25">
        <v>0.01</v>
      </c>
      <c r="U23" s="25">
        <v>0.01</v>
      </c>
      <c r="V23" s="51">
        <v>0.99995028426666599</v>
      </c>
      <c r="W23" s="22">
        <v>0.99995023999999999</v>
      </c>
      <c r="X23" s="22">
        <v>0.999950322</v>
      </c>
      <c r="Y23" s="101">
        <v>2.1352463173911399E-8</v>
      </c>
      <c r="Z23" s="22">
        <v>2.1352463173911401E-2</v>
      </c>
      <c r="AA23" s="22" t="s">
        <v>29</v>
      </c>
      <c r="AB23" s="22" t="s">
        <v>30</v>
      </c>
      <c r="AC23" s="22" t="s">
        <v>37</v>
      </c>
      <c r="AE23" s="27" t="s">
        <v>157</v>
      </c>
      <c r="AF23" s="28">
        <v>-0.04</v>
      </c>
      <c r="AG23" s="28">
        <v>0.04</v>
      </c>
      <c r="AI23" s="50">
        <f>((AJ23/1.000045191)-1)*1000000</f>
        <v>-2.3020066297618769E-2</v>
      </c>
      <c r="AJ23" s="26">
        <f>AK23/V23</f>
        <v>1.0000451679788933</v>
      </c>
      <c r="AK23" s="69">
        <v>0.99999545000000001</v>
      </c>
    </row>
    <row r="24" spans="1:37" s="22" customFormat="1" ht="15.75" x14ac:dyDescent="0.25">
      <c r="A24" s="22">
        <v>10</v>
      </c>
      <c r="B24" s="21">
        <v>44490.648854166669</v>
      </c>
      <c r="C24" s="21">
        <v>44490.712719907409</v>
      </c>
      <c r="D24" s="22">
        <v>1.53280388891696</v>
      </c>
      <c r="E24" s="22">
        <v>172</v>
      </c>
      <c r="F24" s="22" t="s">
        <v>48</v>
      </c>
      <c r="G24" s="23">
        <v>2</v>
      </c>
      <c r="H24" s="24">
        <v>22.19</v>
      </c>
      <c r="I24" s="24">
        <v>24.28</v>
      </c>
      <c r="J24" s="24">
        <v>39.299999999999997</v>
      </c>
      <c r="K24" s="24">
        <v>44.7</v>
      </c>
      <c r="L24" s="24">
        <v>991.44100000000003</v>
      </c>
      <c r="M24" s="24">
        <v>992.25300000000004</v>
      </c>
      <c r="N24" s="22">
        <v>1</v>
      </c>
      <c r="O24" s="23" t="s">
        <v>27</v>
      </c>
      <c r="P24" s="23" t="s">
        <v>36</v>
      </c>
      <c r="Q24" s="22">
        <v>1</v>
      </c>
      <c r="R24" s="105">
        <v>0.1</v>
      </c>
      <c r="S24" s="105">
        <v>0.1</v>
      </c>
      <c r="T24" s="25">
        <v>0.01</v>
      </c>
      <c r="U24" s="25">
        <v>0.01</v>
      </c>
      <c r="V24" s="51">
        <v>0.99995028804999997</v>
      </c>
      <c r="W24" s="22">
        <v>0.99995027299999995</v>
      </c>
      <c r="X24" s="22">
        <v>0.99995030100000004</v>
      </c>
      <c r="Y24" s="101">
        <v>6.8850735184101101E-9</v>
      </c>
      <c r="Z24" s="22">
        <v>6.8850735184101102E-3</v>
      </c>
      <c r="AA24" s="22" t="s">
        <v>29</v>
      </c>
      <c r="AB24" s="22" t="s">
        <v>30</v>
      </c>
      <c r="AC24" s="22" t="s">
        <v>37</v>
      </c>
      <c r="AE24" s="27" t="s">
        <v>157</v>
      </c>
      <c r="AF24" s="28">
        <v>-0.02</v>
      </c>
      <c r="AG24" s="28">
        <v>1.4999999999999999E-2</v>
      </c>
      <c r="AH24" s="22">
        <f>AVERAGE(AJ22,AJ24,AJ25)</f>
        <v>1.0000451553059946</v>
      </c>
      <c r="AI24" s="50">
        <f>((AJ24/1.000045191)-1)*1000000</f>
        <v>-2.6803588459856087E-2</v>
      </c>
      <c r="AJ24" s="26">
        <f>AK24/V24</f>
        <v>1.0000451641952002</v>
      </c>
      <c r="AK24" s="69">
        <v>0.99999545000000001</v>
      </c>
    </row>
    <row r="25" spans="1:37" ht="15.75" x14ac:dyDescent="0.25">
      <c r="A25" s="22">
        <v>10</v>
      </c>
      <c r="B25" s="21">
        <v>44489.86210648148</v>
      </c>
      <c r="C25" s="21">
        <v>44489.951412037037</v>
      </c>
      <c r="D25" s="22">
        <v>2.1433772222201002</v>
      </c>
      <c r="E25" s="22">
        <v>239</v>
      </c>
      <c r="F25" s="22" t="s">
        <v>35</v>
      </c>
      <c r="G25" s="23">
        <v>2</v>
      </c>
      <c r="H25" s="24">
        <v>21.95</v>
      </c>
      <c r="I25" s="24">
        <v>23.07</v>
      </c>
      <c r="J25" s="24">
        <v>44.3</v>
      </c>
      <c r="K25" s="24">
        <v>47.6</v>
      </c>
      <c r="L25" s="24">
        <v>996.55799999999999</v>
      </c>
      <c r="M25" s="24">
        <v>996.96100000000001</v>
      </c>
      <c r="N25" s="22">
        <v>1</v>
      </c>
      <c r="O25" s="23" t="s">
        <v>27</v>
      </c>
      <c r="P25" s="23" t="s">
        <v>36</v>
      </c>
      <c r="Q25" s="22">
        <v>1</v>
      </c>
      <c r="R25" s="105">
        <v>0.1</v>
      </c>
      <c r="S25" s="105">
        <v>0.1</v>
      </c>
      <c r="T25" s="25">
        <v>0.01</v>
      </c>
      <c r="U25" s="25">
        <v>0.01</v>
      </c>
      <c r="V25" s="51">
        <v>0.99995034054999998</v>
      </c>
      <c r="W25" s="22">
        <v>0.99995030299999998</v>
      </c>
      <c r="X25" s="22">
        <v>0.99995037200000003</v>
      </c>
      <c r="Y25" s="101">
        <v>2.13727412381961E-8</v>
      </c>
      <c r="Z25" s="22">
        <v>2.1372741238196099E-2</v>
      </c>
      <c r="AA25" s="22" t="s">
        <v>29</v>
      </c>
      <c r="AB25" s="22" t="s">
        <v>30</v>
      </c>
      <c r="AC25" s="22" t="s">
        <v>37</v>
      </c>
      <c r="AD25" s="22"/>
      <c r="AE25" s="27" t="s">
        <v>157</v>
      </c>
      <c r="AF25" s="28">
        <v>-3.5000000000000003E-2</v>
      </c>
      <c r="AG25" s="28">
        <v>0.03</v>
      </c>
      <c r="AH25" s="37">
        <f>AVERAGE(V25,V27,V28)</f>
        <v>4.0002377937610865</v>
      </c>
      <c r="AI25" s="50">
        <f>((AJ25/1.000045191)-1)*1000000</f>
        <v>-7.9306194167294564E-2</v>
      </c>
      <c r="AJ25" s="26">
        <f>AK25/V25</f>
        <v>1.0000451116902218</v>
      </c>
      <c r="AK25" s="69">
        <v>0.99999545000000001</v>
      </c>
    </row>
    <row r="26" spans="1:37" s="22" customFormat="1" ht="15.75" x14ac:dyDescent="0.25">
      <c r="A26">
        <v>11</v>
      </c>
      <c r="B26" s="1">
        <v>44491.972627314812</v>
      </c>
      <c r="C26" s="1">
        <v>44492.146226851852</v>
      </c>
      <c r="D26">
        <v>4.1664983332819396</v>
      </c>
      <c r="E26">
        <v>685</v>
      </c>
      <c r="F26" t="s">
        <v>66</v>
      </c>
      <c r="G26" s="11">
        <v>5</v>
      </c>
      <c r="H26" s="9">
        <v>23.83</v>
      </c>
      <c r="I26" s="9">
        <v>24.09</v>
      </c>
      <c r="J26" s="9">
        <v>38.5</v>
      </c>
      <c r="K26" s="9">
        <v>40.799999999999997</v>
      </c>
      <c r="L26" s="9">
        <v>992.97799999999995</v>
      </c>
      <c r="M26" s="9">
        <v>993.47</v>
      </c>
      <c r="N26">
        <v>1000</v>
      </c>
      <c r="O26" s="11" t="s">
        <v>36</v>
      </c>
      <c r="P26" s="11" t="s">
        <v>67</v>
      </c>
      <c r="Q26">
        <v>1000</v>
      </c>
      <c r="R26" s="105">
        <v>3.16E-3</v>
      </c>
      <c r="S26" s="105">
        <v>3.16E-3</v>
      </c>
      <c r="T26" s="13">
        <v>9.9856000000000007E-3</v>
      </c>
      <c r="U26" s="13">
        <v>9.9856000000000007E-3</v>
      </c>
      <c r="V26" s="51">
        <v>1.00006789361666</v>
      </c>
      <c r="W26">
        <v>1.000067737</v>
      </c>
      <c r="X26">
        <v>1.0000680289999999</v>
      </c>
      <c r="Y26" s="101">
        <v>8.9350403641801598E-8</v>
      </c>
      <c r="Z26">
        <v>8.9350403641801607E-2</v>
      </c>
      <c r="AA26" t="s">
        <v>52</v>
      </c>
      <c r="AB26" t="s">
        <v>53</v>
      </c>
      <c r="AC26" t="s">
        <v>68</v>
      </c>
      <c r="AD26"/>
      <c r="AE26" s="3" t="s">
        <v>179</v>
      </c>
      <c r="AF26" s="6">
        <v>-0.25</v>
      </c>
      <c r="AG26" s="6">
        <v>0.25</v>
      </c>
      <c r="AH26">
        <f>(V26+V27)/2</f>
        <v>1.0000679693416599</v>
      </c>
      <c r="AI26" s="96">
        <f>AK26*V26</f>
        <v>1000.0608291370595</v>
      </c>
      <c r="AJ26" s="95">
        <f>((AI26/AI27)-1)*1000000</f>
        <v>-0.15143969522846135</v>
      </c>
      <c r="AK26" s="36">
        <v>999.99293599999999</v>
      </c>
    </row>
    <row r="27" spans="1:37" ht="15.75" x14ac:dyDescent="0.25">
      <c r="A27">
        <v>11</v>
      </c>
      <c r="B27" s="1">
        <v>44493.4846412037</v>
      </c>
      <c r="C27" s="1">
        <v>44493.803136574075</v>
      </c>
      <c r="D27">
        <v>7.6438622222344002</v>
      </c>
      <c r="E27">
        <v>479</v>
      </c>
      <c r="F27" t="s">
        <v>81</v>
      </c>
      <c r="G27" s="11">
        <v>5</v>
      </c>
      <c r="H27" s="9">
        <v>23.85</v>
      </c>
      <c r="I27" s="9">
        <v>24.2</v>
      </c>
      <c r="J27" s="9">
        <v>35.200000000000003</v>
      </c>
      <c r="K27" s="9">
        <v>38</v>
      </c>
      <c r="L27" s="9">
        <v>999.52300000000002</v>
      </c>
      <c r="M27" s="9">
        <v>1001.881</v>
      </c>
      <c r="N27">
        <v>1000</v>
      </c>
      <c r="O27" s="11" t="s">
        <v>36</v>
      </c>
      <c r="P27" s="11" t="s">
        <v>67</v>
      </c>
      <c r="Q27">
        <v>1000</v>
      </c>
      <c r="R27" s="105">
        <v>3.16E-3</v>
      </c>
      <c r="S27" s="105">
        <v>3.16E-3</v>
      </c>
      <c r="T27" s="13">
        <v>9.9856000000000007E-3</v>
      </c>
      <c r="U27" s="13">
        <v>9.9856000000000007E-3</v>
      </c>
      <c r="V27" s="51">
        <v>1.0000680450666599</v>
      </c>
      <c r="W27">
        <v>1.0000678970000001</v>
      </c>
      <c r="X27">
        <v>1.0000681380000001</v>
      </c>
      <c r="Y27" s="101">
        <v>5.0940599055717199E-8</v>
      </c>
      <c r="Z27">
        <v>5.0940599055717198E-2</v>
      </c>
      <c r="AA27" t="s">
        <v>52</v>
      </c>
      <c r="AB27" t="s">
        <v>53</v>
      </c>
      <c r="AC27" t="s">
        <v>68</v>
      </c>
      <c r="AE27" s="3" t="s">
        <v>180</v>
      </c>
      <c r="AF27" s="6">
        <v>-0.2</v>
      </c>
      <c r="AG27" s="6">
        <v>0.2</v>
      </c>
      <c r="AI27" s="96">
        <f>AK27*V27</f>
        <v>1000.0609805859896</v>
      </c>
      <c r="AJ27" s="95">
        <f>((AI27/AJ16)-1)*1000000</f>
        <v>-47897978.520145744</v>
      </c>
      <c r="AK27" s="36">
        <v>999.99293599999999</v>
      </c>
    </row>
    <row r="28" spans="1:37" ht="15.75" x14ac:dyDescent="0.25">
      <c r="A28" s="22">
        <v>11</v>
      </c>
      <c r="B28" s="21">
        <v>44494.513657407406</v>
      </c>
      <c r="C28" s="21">
        <v>44494.690613425926</v>
      </c>
      <c r="D28" s="22">
        <v>4.2469658333725402</v>
      </c>
      <c r="E28" s="22">
        <v>479</v>
      </c>
      <c r="F28" s="22" t="s">
        <v>88</v>
      </c>
      <c r="G28" s="23">
        <v>7</v>
      </c>
      <c r="H28" s="24">
        <v>24.1</v>
      </c>
      <c r="I28" s="24">
        <v>24.41</v>
      </c>
      <c r="J28" s="24">
        <v>38.9</v>
      </c>
      <c r="K28" s="24">
        <v>43.1</v>
      </c>
      <c r="L28" s="24">
        <v>989.61800000000005</v>
      </c>
      <c r="M28" s="24">
        <v>993.03700000000003</v>
      </c>
      <c r="N28" s="22">
        <v>100</v>
      </c>
      <c r="O28" s="23" t="s">
        <v>36</v>
      </c>
      <c r="P28" s="23" t="s">
        <v>67</v>
      </c>
      <c r="Q28" s="22">
        <v>1000</v>
      </c>
      <c r="R28" s="105">
        <v>0.01</v>
      </c>
      <c r="S28" s="105">
        <v>1E-3</v>
      </c>
      <c r="T28" s="25">
        <v>0.01</v>
      </c>
      <c r="U28" s="25">
        <v>1E-3</v>
      </c>
      <c r="V28" s="51">
        <v>10.000694995666599</v>
      </c>
      <c r="W28" s="22">
        <v>10.000694940000001</v>
      </c>
      <c r="X28" s="22">
        <v>10.00069506</v>
      </c>
      <c r="Y28" s="101">
        <v>3.1373456431979503E-8</v>
      </c>
      <c r="Z28" s="22">
        <v>3.1373456431979499E-3</v>
      </c>
      <c r="AA28" s="22" t="s">
        <v>83</v>
      </c>
      <c r="AB28" s="22" t="s">
        <v>53</v>
      </c>
      <c r="AC28" s="22" t="s">
        <v>68</v>
      </c>
      <c r="AD28" s="22"/>
      <c r="AE28" s="26" t="s">
        <v>166</v>
      </c>
      <c r="AF28" s="26">
        <v>0.05</v>
      </c>
      <c r="AG28" s="26">
        <v>0.04</v>
      </c>
      <c r="AH28" s="22"/>
      <c r="AI28" s="22"/>
      <c r="AJ28" s="100">
        <f>AK28*V28</f>
        <v>1000.0621951330202</v>
      </c>
      <c r="AK28" s="36">
        <v>99.999269607397991</v>
      </c>
    </row>
    <row r="29" spans="1:37" s="22" customFormat="1" ht="15.75" x14ac:dyDescent="0.25">
      <c r="A29" s="22">
        <v>12</v>
      </c>
      <c r="B29" s="21">
        <v>44494.101215277777</v>
      </c>
      <c r="C29" s="21">
        <v>44494.513564814813</v>
      </c>
      <c r="D29" s="22">
        <v>9.8964055555396602</v>
      </c>
      <c r="E29" s="22">
        <v>895</v>
      </c>
      <c r="F29" s="22" t="s">
        <v>85</v>
      </c>
      <c r="G29" s="23">
        <v>6</v>
      </c>
      <c r="H29" s="24">
        <v>24.14</v>
      </c>
      <c r="I29" s="24">
        <v>24.64</v>
      </c>
      <c r="J29" s="24">
        <v>36.299999999999997</v>
      </c>
      <c r="K29" s="24">
        <v>45.2</v>
      </c>
      <c r="L29" s="24">
        <v>993.01499999999999</v>
      </c>
      <c r="M29" s="24">
        <v>997.40800000000002</v>
      </c>
      <c r="N29" s="22">
        <v>100</v>
      </c>
      <c r="O29" s="23" t="s">
        <v>36</v>
      </c>
      <c r="P29" s="23" t="s">
        <v>86</v>
      </c>
      <c r="Q29" s="22">
        <v>100</v>
      </c>
      <c r="R29" s="105">
        <v>0.01</v>
      </c>
      <c r="S29" s="105">
        <v>0.01</v>
      </c>
      <c r="T29" s="25">
        <v>0.01</v>
      </c>
      <c r="U29" s="25">
        <v>0.01</v>
      </c>
      <c r="V29" s="51">
        <v>1.00001969998333</v>
      </c>
      <c r="W29" s="22">
        <v>1.0000196589999999</v>
      </c>
      <c r="X29" s="22">
        <v>1.0000197230000001</v>
      </c>
      <c r="Y29" s="101">
        <v>1.42549327366858E-8</v>
      </c>
      <c r="Z29" s="22">
        <v>1.4254932736685801E-2</v>
      </c>
      <c r="AA29" s="22" t="s">
        <v>83</v>
      </c>
      <c r="AB29" s="22" t="s">
        <v>53</v>
      </c>
      <c r="AC29" s="22" t="s">
        <v>87</v>
      </c>
      <c r="AE29" s="26" t="s">
        <v>165</v>
      </c>
      <c r="AF29" s="26">
        <v>-7.0000000000000007E-2</v>
      </c>
      <c r="AG29" s="26">
        <v>6.5000000000000002E-2</v>
      </c>
      <c r="AJ29" s="22">
        <f>AK29*V29</f>
        <v>100.00123959134227</v>
      </c>
      <c r="AK29" s="36">
        <v>99.999269607397991</v>
      </c>
    </row>
    <row r="30" spans="1:37" s="22" customFormat="1" ht="15.75" x14ac:dyDescent="0.25">
      <c r="A30" s="5">
        <v>12</v>
      </c>
      <c r="B30" s="4">
        <v>44509.524699074071</v>
      </c>
      <c r="C30" s="4">
        <v>44510.882696759261</v>
      </c>
      <c r="D30" s="5">
        <v>32.592038888931199</v>
      </c>
      <c r="E30" s="5">
        <v>1920</v>
      </c>
      <c r="F30" s="5" t="s">
        <v>150</v>
      </c>
      <c r="G30" s="12">
        <v>14</v>
      </c>
      <c r="H30" s="10"/>
      <c r="I30" s="10"/>
      <c r="J30" s="10"/>
      <c r="K30" s="10"/>
      <c r="L30" s="10"/>
      <c r="M30" s="10"/>
      <c r="N30" s="5">
        <v>10</v>
      </c>
      <c r="O30" s="12" t="s">
        <v>36</v>
      </c>
      <c r="P30" s="12" t="s">
        <v>36</v>
      </c>
      <c r="Q30" s="5">
        <v>100</v>
      </c>
      <c r="R30" s="105">
        <v>0.01</v>
      </c>
      <c r="S30" s="105">
        <v>1E-3</v>
      </c>
      <c r="T30" s="14">
        <v>1E-3</v>
      </c>
      <c r="U30" s="14">
        <v>1E-4</v>
      </c>
      <c r="V30" s="52">
        <v>9.9999778105166595</v>
      </c>
      <c r="W30" s="5">
        <v>9.9999774989999999</v>
      </c>
      <c r="X30" s="5">
        <v>9.9999780890000007</v>
      </c>
      <c r="Y30" s="104">
        <v>1.46620054609919E-7</v>
      </c>
      <c r="Z30" s="5">
        <v>1.46620054609919E-2</v>
      </c>
      <c r="AA30" s="5" t="s">
        <v>138</v>
      </c>
      <c r="AB30" s="5" t="s">
        <v>53</v>
      </c>
      <c r="AC30" s="5" t="s">
        <v>139</v>
      </c>
      <c r="AD30" s="5"/>
      <c r="AE30" s="43" t="s">
        <v>164</v>
      </c>
      <c r="AF30" s="44"/>
      <c r="AG30" s="44"/>
      <c r="AH30" s="5"/>
      <c r="AI30" s="91"/>
      <c r="AJ30" s="99">
        <f>AK30/V30</f>
        <v>9.999949150370508</v>
      </c>
      <c r="AK30" s="36">
        <v>99.999269609999999</v>
      </c>
    </row>
    <row r="31" spans="1:37" s="22" customFormat="1" ht="15.75" x14ac:dyDescent="0.25">
      <c r="A31" s="22">
        <v>12</v>
      </c>
      <c r="B31" s="21">
        <v>44506.331793981481</v>
      </c>
      <c r="C31" s="21">
        <v>44507.025787037041</v>
      </c>
      <c r="D31" s="22">
        <v>16.655999444391899</v>
      </c>
      <c r="E31" s="22">
        <v>1920</v>
      </c>
      <c r="F31" s="22" t="s">
        <v>146</v>
      </c>
      <c r="G31" s="23">
        <v>14</v>
      </c>
      <c r="H31" s="24"/>
      <c r="I31" s="24"/>
      <c r="J31" s="24"/>
      <c r="K31" s="24"/>
      <c r="L31" s="24"/>
      <c r="M31" s="24"/>
      <c r="N31" s="22">
        <v>10</v>
      </c>
      <c r="O31" s="23" t="s">
        <v>36</v>
      </c>
      <c r="P31" s="23" t="s">
        <v>36</v>
      </c>
      <c r="Q31" s="22">
        <v>100</v>
      </c>
      <c r="R31" s="105">
        <v>3.1600000000000003E-2</v>
      </c>
      <c r="S31" s="105">
        <v>3.16E-3</v>
      </c>
      <c r="T31" s="25">
        <v>9.9856000000000007E-3</v>
      </c>
      <c r="U31" s="25">
        <v>9.985599999999999E-4</v>
      </c>
      <c r="V31" s="51">
        <v>9.9999786411000002</v>
      </c>
      <c r="W31" s="22">
        <v>9.9999785610000007</v>
      </c>
      <c r="X31" s="22">
        <v>9.9999787550000008</v>
      </c>
      <c r="Y31" s="101">
        <v>6.7144090005313495E-8</v>
      </c>
      <c r="Z31" s="22">
        <v>6.7144090005313503E-3</v>
      </c>
      <c r="AA31" s="22" t="s">
        <v>138</v>
      </c>
      <c r="AB31" s="22" t="s">
        <v>53</v>
      </c>
      <c r="AC31" s="22" t="s">
        <v>139</v>
      </c>
      <c r="AE31" s="27" t="s">
        <v>157</v>
      </c>
      <c r="AF31" s="28">
        <v>-0.01</v>
      </c>
      <c r="AG31" s="28">
        <v>0.02</v>
      </c>
      <c r="AI31" s="95">
        <f>((AJ31/9.99994825)-1)*1000000</f>
        <v>6.9789978240919481E-3</v>
      </c>
      <c r="AJ31" s="99">
        <f>AK31/V31</f>
        <v>9.9999483197896168</v>
      </c>
      <c r="AK31" s="36">
        <v>99.999269609999999</v>
      </c>
    </row>
    <row r="32" spans="1:37" s="22" customFormat="1" ht="15.75" x14ac:dyDescent="0.25">
      <c r="A32" s="22">
        <v>12</v>
      </c>
      <c r="B32" s="21">
        <v>44504.940717592595</v>
      </c>
      <c r="C32" s="21">
        <v>44505.634363425925</v>
      </c>
      <c r="D32" s="22">
        <v>16.647499722242301</v>
      </c>
      <c r="E32" s="22">
        <v>1920</v>
      </c>
      <c r="F32" s="22" t="s">
        <v>144</v>
      </c>
      <c r="G32" s="23">
        <v>14</v>
      </c>
      <c r="H32" s="24">
        <v>23.25</v>
      </c>
      <c r="I32" s="24">
        <v>24.06</v>
      </c>
      <c r="J32" s="24">
        <v>27.9</v>
      </c>
      <c r="K32" s="24">
        <v>30.8</v>
      </c>
      <c r="L32" s="24">
        <v>1003.422</v>
      </c>
      <c r="M32" s="24">
        <v>1007.434</v>
      </c>
      <c r="N32" s="22">
        <v>10</v>
      </c>
      <c r="O32" s="23" t="s">
        <v>36</v>
      </c>
      <c r="P32" s="23" t="s">
        <v>36</v>
      </c>
      <c r="Q32" s="22">
        <v>100</v>
      </c>
      <c r="R32" s="105">
        <v>3.1600000000000003E-2</v>
      </c>
      <c r="S32" s="105">
        <v>3.16E-3</v>
      </c>
      <c r="T32" s="25">
        <v>9.9856000000000007E-3</v>
      </c>
      <c r="U32" s="25">
        <v>9.985599999999999E-4</v>
      </c>
      <c r="V32" s="51">
        <v>9.9999787389833301</v>
      </c>
      <c r="W32" s="22">
        <v>9.9999786210000003</v>
      </c>
      <c r="X32" s="22">
        <v>9.9999788299999999</v>
      </c>
      <c r="Y32" s="101">
        <v>6.3938395097190205E-8</v>
      </c>
      <c r="Z32" s="22">
        <v>6.3938395097190197E-3</v>
      </c>
      <c r="AA32" s="22" t="s">
        <v>138</v>
      </c>
      <c r="AB32" s="22" t="s">
        <v>53</v>
      </c>
      <c r="AC32" s="22" t="s">
        <v>139</v>
      </c>
      <c r="AE32" s="27" t="s">
        <v>157</v>
      </c>
      <c r="AF32" s="28">
        <v>-2.5000000000000001E-2</v>
      </c>
      <c r="AG32" s="28">
        <v>0.01</v>
      </c>
      <c r="AH32" s="37">
        <f>AVERAGE(V31:V33)</f>
        <v>9.9999787087277756</v>
      </c>
      <c r="AI32" s="95">
        <f>((AJ32/9.99994825)-1)*1000000</f>
        <v>-2.809356081101555E-3</v>
      </c>
      <c r="AJ32" s="99">
        <f>AK32/V32</f>
        <v>9.9999482219065836</v>
      </c>
      <c r="AK32" s="36">
        <v>99.999269609999999</v>
      </c>
    </row>
    <row r="33" spans="1:37" s="22" customFormat="1" ht="15.75" x14ac:dyDescent="0.25">
      <c r="A33" s="22">
        <v>12</v>
      </c>
      <c r="B33" s="21">
        <v>44500.554699074077</v>
      </c>
      <c r="C33" s="21">
        <v>44500.730636574073</v>
      </c>
      <c r="D33" s="22">
        <v>4.2226211111413097</v>
      </c>
      <c r="E33" s="22">
        <v>480</v>
      </c>
      <c r="F33" s="22" t="s">
        <v>136</v>
      </c>
      <c r="G33" s="23">
        <v>14</v>
      </c>
      <c r="H33" s="24">
        <v>23.54</v>
      </c>
      <c r="I33" s="24">
        <v>24.2</v>
      </c>
      <c r="J33" s="24">
        <v>39.5</v>
      </c>
      <c r="K33" s="24">
        <v>43.4</v>
      </c>
      <c r="L33" s="24">
        <v>981.17200000000003</v>
      </c>
      <c r="M33" s="24">
        <v>984.13800000000003</v>
      </c>
      <c r="N33" s="22">
        <v>10</v>
      </c>
      <c r="O33" s="23" t="s">
        <v>36</v>
      </c>
      <c r="P33" s="23" t="s">
        <v>137</v>
      </c>
      <c r="Q33" s="22">
        <v>100</v>
      </c>
      <c r="R33" s="105">
        <v>3.1600000000000003E-2</v>
      </c>
      <c r="S33" s="105">
        <v>3.16E-3</v>
      </c>
      <c r="T33" s="25">
        <v>9.9856000000000007E-3</v>
      </c>
      <c r="U33" s="25">
        <v>9.985599999999999E-4</v>
      </c>
      <c r="V33" s="51">
        <v>9.9999787461</v>
      </c>
      <c r="W33" s="22">
        <v>9.9999786850000003</v>
      </c>
      <c r="X33" s="22">
        <v>9.9999788259999995</v>
      </c>
      <c r="Y33" s="101">
        <v>4.3504801965372202E-8</v>
      </c>
      <c r="Z33" s="22">
        <v>4.35048019653722E-3</v>
      </c>
      <c r="AA33" s="22" t="s">
        <v>138</v>
      </c>
      <c r="AB33" s="22" t="s">
        <v>53</v>
      </c>
      <c r="AC33" s="22" t="s">
        <v>139</v>
      </c>
      <c r="AE33" s="27" t="s">
        <v>157</v>
      </c>
      <c r="AF33" s="28">
        <v>-1.4999999999999999E-2</v>
      </c>
      <c r="AG33" s="28">
        <v>0.01</v>
      </c>
      <c r="AI33" s="26"/>
      <c r="AJ33" s="97">
        <f>AK33*V33</f>
        <v>99.999269962099888</v>
      </c>
      <c r="AK33" s="66">
        <v>9.9999482499999992</v>
      </c>
    </row>
    <row r="34" spans="1:37" ht="15.75" x14ac:dyDescent="0.25">
      <c r="A34" s="22">
        <v>12</v>
      </c>
      <c r="B34" s="21">
        <v>44504.434976851851</v>
      </c>
      <c r="C34" s="21">
        <v>44504.939884259256</v>
      </c>
      <c r="D34" s="22">
        <v>12.117789166702099</v>
      </c>
      <c r="E34" s="22">
        <v>371</v>
      </c>
      <c r="F34" s="22" t="s">
        <v>143</v>
      </c>
      <c r="G34" s="23">
        <v>14</v>
      </c>
      <c r="H34" s="24">
        <v>23.19</v>
      </c>
      <c r="I34" s="24">
        <v>24.06</v>
      </c>
      <c r="J34" s="24">
        <v>28.5</v>
      </c>
      <c r="K34" s="24">
        <v>30.9</v>
      </c>
      <c r="L34" s="24">
        <v>1003.754</v>
      </c>
      <c r="M34" s="24">
        <v>1006.9930000000001</v>
      </c>
      <c r="N34" s="22">
        <v>10</v>
      </c>
      <c r="O34" s="23" t="s">
        <v>36</v>
      </c>
      <c r="P34" s="23" t="s">
        <v>36</v>
      </c>
      <c r="Q34" s="22">
        <v>100</v>
      </c>
      <c r="R34" s="105">
        <v>3.1600000000000003E-2</v>
      </c>
      <c r="S34" s="105">
        <v>3.16E-3</v>
      </c>
      <c r="T34" s="25">
        <v>9.9856000000000007E-3</v>
      </c>
      <c r="U34" s="25">
        <v>9.985599999999999E-4</v>
      </c>
      <c r="V34" s="51">
        <v>9.9999787517166592</v>
      </c>
      <c r="W34" s="22">
        <v>9.9999786959999994</v>
      </c>
      <c r="X34" s="22">
        <v>9.9999787940000004</v>
      </c>
      <c r="Y34" s="101">
        <v>2.5978538646879901E-8</v>
      </c>
      <c r="Z34" s="22">
        <v>2.5978538646879898E-3</v>
      </c>
      <c r="AA34" s="22" t="s">
        <v>138</v>
      </c>
      <c r="AB34" s="22" t="s">
        <v>53</v>
      </c>
      <c r="AC34" s="22" t="s">
        <v>139</v>
      </c>
      <c r="AD34" s="22"/>
      <c r="AE34" s="27" t="s">
        <v>157</v>
      </c>
      <c r="AF34" s="28">
        <v>-0.1</v>
      </c>
      <c r="AG34" s="28">
        <v>5.0000000000000001E-3</v>
      </c>
      <c r="AH34" s="29">
        <f>AVERAGE(AJ34,AJ35,AJ36)</f>
        <v>9.9999482091732936</v>
      </c>
      <c r="AI34" s="95">
        <f>((AJ34/9.99994825)-1)*1000000</f>
        <v>-4.08269174023701E-3</v>
      </c>
      <c r="AJ34" s="99">
        <f>AK34/V34</f>
        <v>9.9999482091732936</v>
      </c>
      <c r="AK34" s="36">
        <v>99.999269609999999</v>
      </c>
    </row>
    <row r="35" spans="1:37" ht="15.75" x14ac:dyDescent="0.25">
      <c r="A35" s="71">
        <v>13</v>
      </c>
      <c r="B35" s="72">
        <v>44499.671284722222</v>
      </c>
      <c r="C35" s="72">
        <v>44499.847233796296</v>
      </c>
      <c r="D35" s="71">
        <v>4.2225266666544803</v>
      </c>
      <c r="E35" s="71">
        <v>480</v>
      </c>
      <c r="F35" s="71" t="s">
        <v>130</v>
      </c>
      <c r="G35" s="73">
        <v>6</v>
      </c>
      <c r="H35" s="74">
        <v>24.11</v>
      </c>
      <c r="I35" s="74">
        <v>24.42</v>
      </c>
      <c r="J35" s="74">
        <v>39.700000000000003</v>
      </c>
      <c r="K35" s="74">
        <v>43.6</v>
      </c>
      <c r="L35" s="74">
        <v>981.63</v>
      </c>
      <c r="M35" s="74">
        <v>982.98599999999999</v>
      </c>
      <c r="N35" s="71">
        <v>1000</v>
      </c>
      <c r="O35" s="73" t="s">
        <v>36</v>
      </c>
      <c r="P35" s="73" t="s">
        <v>118</v>
      </c>
      <c r="Q35" s="71">
        <v>10000</v>
      </c>
      <c r="R35" s="105">
        <v>3.16E-3</v>
      </c>
      <c r="S35" s="105">
        <v>3.1599999999999998E-4</v>
      </c>
      <c r="T35" s="75">
        <v>9.9856000000000007E-3</v>
      </c>
      <c r="U35" s="75">
        <v>9.985599999999999E-4</v>
      </c>
      <c r="V35" s="51">
        <v>10.000100380499999</v>
      </c>
      <c r="W35" s="71">
        <v>10.000099909999999</v>
      </c>
      <c r="X35" s="71">
        <v>10.00010073</v>
      </c>
      <c r="Y35" s="101">
        <v>2.2011110450620501E-7</v>
      </c>
      <c r="Z35" s="71">
        <v>2.20111104506205E-2</v>
      </c>
      <c r="AA35" s="71" t="s">
        <v>52</v>
      </c>
      <c r="AB35" s="71" t="s">
        <v>53</v>
      </c>
      <c r="AC35" s="71" t="s">
        <v>121</v>
      </c>
      <c r="AD35" s="71"/>
      <c r="AE35" s="76" t="s">
        <v>173</v>
      </c>
      <c r="AF35" s="76">
        <v>-0.15</v>
      </c>
      <c r="AG35" s="76">
        <v>0.15</v>
      </c>
      <c r="AH35" s="71"/>
      <c r="AI35" s="77">
        <f>AK35*V35</f>
        <v>10000.029739790911</v>
      </c>
      <c r="AJ35" s="71"/>
      <c r="AK35" s="82">
        <v>999.99293599999999</v>
      </c>
    </row>
    <row r="36" spans="1:37" ht="15.75" x14ac:dyDescent="0.25">
      <c r="A36" s="71">
        <v>13</v>
      </c>
      <c r="B36" s="72">
        <v>44498.074733796297</v>
      </c>
      <c r="C36" s="72">
        <v>44498.250821759262</v>
      </c>
      <c r="D36" s="71">
        <v>4.2262900000148296</v>
      </c>
      <c r="E36" s="71">
        <v>480</v>
      </c>
      <c r="F36" s="71" t="s">
        <v>120</v>
      </c>
      <c r="G36" s="73">
        <v>6</v>
      </c>
      <c r="H36" s="74">
        <v>24.06</v>
      </c>
      <c r="I36" s="74">
        <v>24.36</v>
      </c>
      <c r="J36" s="74">
        <v>35.700000000000003</v>
      </c>
      <c r="K36" s="74">
        <v>40.700000000000003</v>
      </c>
      <c r="L36" s="74">
        <v>992.95799999999997</v>
      </c>
      <c r="M36" s="74">
        <v>993.67399999999998</v>
      </c>
      <c r="N36" s="71">
        <v>1000</v>
      </c>
      <c r="O36" s="73" t="s">
        <v>36</v>
      </c>
      <c r="P36" s="73" t="s">
        <v>118</v>
      </c>
      <c r="Q36" s="71">
        <v>10000</v>
      </c>
      <c r="R36" s="105">
        <v>3.16E-3</v>
      </c>
      <c r="S36" s="105">
        <v>3.1599999999999998E-4</v>
      </c>
      <c r="T36" s="75">
        <v>9.9856000000000007E-3</v>
      </c>
      <c r="U36" s="75">
        <v>9.985599999999999E-4</v>
      </c>
      <c r="V36" s="51">
        <v>10.000101540499999</v>
      </c>
      <c r="W36" s="71">
        <v>10.00010092</v>
      </c>
      <c r="X36" s="71">
        <v>10.000102419999999</v>
      </c>
      <c r="Y36" s="101">
        <v>4.15216606565264E-7</v>
      </c>
      <c r="Z36" s="71">
        <v>4.1521660656526398E-2</v>
      </c>
      <c r="AA36" s="71" t="s">
        <v>52</v>
      </c>
      <c r="AB36" s="71" t="s">
        <v>53</v>
      </c>
      <c r="AC36" s="71" t="s">
        <v>121</v>
      </c>
      <c r="AD36" s="71"/>
      <c r="AE36" s="87" t="s">
        <v>173</v>
      </c>
      <c r="AF36" s="90">
        <v>-0.15</v>
      </c>
      <c r="AG36" s="90">
        <v>0.15</v>
      </c>
      <c r="AH36" s="81">
        <f>AVERAGE(AI36:AI38)</f>
        <v>10000.127730654232</v>
      </c>
      <c r="AI36" s="77">
        <f>AK36*V36</f>
        <v>10000.030899782718</v>
      </c>
      <c r="AJ36" s="71"/>
      <c r="AK36" s="82">
        <v>999.99293599999999</v>
      </c>
    </row>
    <row r="37" spans="1:37" s="22" customFormat="1" ht="15.75" x14ac:dyDescent="0.25">
      <c r="A37" s="71">
        <v>13</v>
      </c>
      <c r="B37" s="72">
        <v>44498.298298611109</v>
      </c>
      <c r="C37" s="72">
        <v>44498.805046296293</v>
      </c>
      <c r="D37" s="71">
        <v>12.1621150000227</v>
      </c>
      <c r="E37" s="71">
        <v>480</v>
      </c>
      <c r="F37" s="71" t="s">
        <v>123</v>
      </c>
      <c r="G37" s="73">
        <v>6</v>
      </c>
      <c r="H37" s="74">
        <v>23.99</v>
      </c>
      <c r="I37" s="74">
        <v>24.31</v>
      </c>
      <c r="J37" s="74">
        <v>34.4</v>
      </c>
      <c r="K37" s="74">
        <v>39</v>
      </c>
      <c r="L37" s="74">
        <v>985.01099999999997</v>
      </c>
      <c r="M37" s="74">
        <v>993.38499999999999</v>
      </c>
      <c r="N37" s="71">
        <v>1000</v>
      </c>
      <c r="O37" s="73" t="s">
        <v>36</v>
      </c>
      <c r="P37" s="73" t="s">
        <v>118</v>
      </c>
      <c r="Q37" s="71">
        <v>10000</v>
      </c>
      <c r="R37" s="105">
        <v>3.16E-3</v>
      </c>
      <c r="S37" s="105">
        <v>3.1599999999999998E-4</v>
      </c>
      <c r="T37" s="75">
        <v>9.9856000000000007E-3</v>
      </c>
      <c r="U37" s="75">
        <v>9.985599999999999E-4</v>
      </c>
      <c r="V37" s="51">
        <v>10.000101895166599</v>
      </c>
      <c r="W37" s="71">
        <v>10.000101369999999</v>
      </c>
      <c r="X37" s="71">
        <v>10.00010234</v>
      </c>
      <c r="Y37" s="101">
        <v>3.2516223664653998E-7</v>
      </c>
      <c r="Z37" s="71">
        <v>3.2516223664654002E-2</v>
      </c>
      <c r="AA37" s="71" t="s">
        <v>52</v>
      </c>
      <c r="AB37" s="71" t="s">
        <v>53</v>
      </c>
      <c r="AC37" s="71" t="s">
        <v>121</v>
      </c>
      <c r="AD37" s="71"/>
      <c r="AE37" s="76" t="s">
        <v>173</v>
      </c>
      <c r="AF37" s="76">
        <v>-0.15</v>
      </c>
      <c r="AG37" s="76">
        <v>0.15</v>
      </c>
      <c r="AH37" s="49">
        <f>AVERAGE(V36:V38)</f>
        <v>10.000198372055534</v>
      </c>
      <c r="AI37" s="77">
        <f>AK37*V37</f>
        <v>10000.031254446812</v>
      </c>
      <c r="AJ37" s="71"/>
      <c r="AK37" s="82">
        <v>999.99293599999999</v>
      </c>
    </row>
    <row r="38" spans="1:37" s="22" customFormat="1" ht="15.75" x14ac:dyDescent="0.25">
      <c r="A38" s="22">
        <v>13</v>
      </c>
      <c r="B38" s="21">
        <v>44498.027824074074</v>
      </c>
      <c r="C38" s="21">
        <v>44498.074317129627</v>
      </c>
      <c r="D38" s="22">
        <v>1.1159263888994799</v>
      </c>
      <c r="E38" s="22">
        <v>120</v>
      </c>
      <c r="F38" s="22" t="s">
        <v>117</v>
      </c>
      <c r="G38" s="23">
        <v>5</v>
      </c>
      <c r="H38" s="24">
        <v>24.04</v>
      </c>
      <c r="I38" s="24">
        <v>24.27</v>
      </c>
      <c r="J38" s="24">
        <v>36.5</v>
      </c>
      <c r="K38" s="24">
        <v>39.5</v>
      </c>
      <c r="L38" s="24">
        <v>993.55600000000004</v>
      </c>
      <c r="M38" s="24">
        <v>993.91899999999998</v>
      </c>
      <c r="N38" s="22">
        <v>1000</v>
      </c>
      <c r="O38" s="23" t="s">
        <v>36</v>
      </c>
      <c r="P38" s="23" t="s">
        <v>118</v>
      </c>
      <c r="Q38" s="22">
        <v>10000</v>
      </c>
      <c r="R38" s="105">
        <v>3.16E-3</v>
      </c>
      <c r="S38" s="105">
        <v>3.1599999999999998E-4</v>
      </c>
      <c r="T38" s="25">
        <v>9.9856000000000007E-3</v>
      </c>
      <c r="U38" s="25">
        <v>9.985599999999999E-4</v>
      </c>
      <c r="V38" s="51">
        <v>10.0003916805</v>
      </c>
      <c r="W38" s="22">
        <v>10.00038921</v>
      </c>
      <c r="X38" s="22">
        <v>10.00039398</v>
      </c>
      <c r="Y38" s="101">
        <v>1.5090443995372699E-6</v>
      </c>
      <c r="Z38" s="22">
        <v>0.15090443995372699</v>
      </c>
      <c r="AA38" s="22" t="s">
        <v>52</v>
      </c>
      <c r="AB38" s="22" t="s">
        <v>53</v>
      </c>
      <c r="AC38" s="22" t="s">
        <v>119</v>
      </c>
      <c r="AE38" s="26" t="s">
        <v>170</v>
      </c>
      <c r="AF38" s="26">
        <v>-0.55000000000000004</v>
      </c>
      <c r="AG38" s="26">
        <v>0.25</v>
      </c>
      <c r="AI38" s="46">
        <f>AK38*V38</f>
        <v>10000.321037733169</v>
      </c>
      <c r="AK38" s="36">
        <v>999.99293599999999</v>
      </c>
    </row>
    <row r="39" spans="1:37" ht="15.75" x14ac:dyDescent="0.25">
      <c r="A39" s="22">
        <v>13</v>
      </c>
      <c r="B39" s="21">
        <v>44498.251377314817</v>
      </c>
      <c r="C39" s="21">
        <v>44498.298217592594</v>
      </c>
      <c r="D39" s="22">
        <v>1.12436416665713</v>
      </c>
      <c r="E39" s="22">
        <v>120</v>
      </c>
      <c r="F39" s="22" t="s">
        <v>122</v>
      </c>
      <c r="G39" s="23">
        <v>5</v>
      </c>
      <c r="H39" s="24">
        <v>24.1</v>
      </c>
      <c r="I39" s="24">
        <v>24.34</v>
      </c>
      <c r="J39" s="24">
        <v>35</v>
      </c>
      <c r="K39" s="24">
        <v>38.4</v>
      </c>
      <c r="L39" s="24">
        <v>992.87099999999998</v>
      </c>
      <c r="M39" s="24">
        <v>993.48599999999999</v>
      </c>
      <c r="N39" s="22">
        <v>1000</v>
      </c>
      <c r="O39" s="23" t="s">
        <v>36</v>
      </c>
      <c r="P39" s="23" t="s">
        <v>118</v>
      </c>
      <c r="Q39" s="22">
        <v>10000</v>
      </c>
      <c r="R39" s="105">
        <v>3.16E-3</v>
      </c>
      <c r="S39" s="105">
        <v>3.1599999999999998E-4</v>
      </c>
      <c r="T39" s="25">
        <v>9.9856000000000007E-3</v>
      </c>
      <c r="U39" s="25">
        <v>9.985599999999999E-4</v>
      </c>
      <c r="V39" s="51">
        <v>10.000438885333301</v>
      </c>
      <c r="W39" s="22">
        <v>10.00043734</v>
      </c>
      <c r="X39" s="22">
        <v>10.00044035</v>
      </c>
      <c r="Y39" s="101">
        <v>9.0947827604858698E-7</v>
      </c>
      <c r="Z39" s="22">
        <v>9.09478276048587E-2</v>
      </c>
      <c r="AA39" s="22" t="s">
        <v>52</v>
      </c>
      <c r="AB39" s="22" t="s">
        <v>53</v>
      </c>
      <c r="AC39" s="22" t="s">
        <v>119</v>
      </c>
      <c r="AD39" s="22"/>
      <c r="AE39" s="26" t="s">
        <v>170</v>
      </c>
      <c r="AF39" s="26">
        <v>-0.2</v>
      </c>
      <c r="AG39" s="26">
        <v>0.2</v>
      </c>
      <c r="AH39" s="22"/>
      <c r="AI39" s="46">
        <f>AK39*V39</f>
        <v>10000.368242233015</v>
      </c>
      <c r="AJ39" s="22"/>
      <c r="AK39" s="36">
        <v>999.99293599999999</v>
      </c>
    </row>
    <row r="40" spans="1:37" ht="15.75" x14ac:dyDescent="0.25">
      <c r="A40" s="22">
        <v>13</v>
      </c>
      <c r="B40" s="21">
        <v>44499.624363425923</v>
      </c>
      <c r="C40" s="21">
        <v>44499.671284722222</v>
      </c>
      <c r="D40" s="22">
        <v>1.12597416665818</v>
      </c>
      <c r="E40" s="22">
        <v>120</v>
      </c>
      <c r="F40" s="22" t="s">
        <v>129</v>
      </c>
      <c r="G40" s="23">
        <v>5</v>
      </c>
      <c r="H40" s="24">
        <v>24.08</v>
      </c>
      <c r="I40" s="24">
        <v>24.47</v>
      </c>
      <c r="J40" s="24">
        <v>38.6</v>
      </c>
      <c r="K40" s="24">
        <v>43.8</v>
      </c>
      <c r="L40" s="24">
        <v>982.12199999999996</v>
      </c>
      <c r="M40" s="24">
        <v>982.952</v>
      </c>
      <c r="N40" s="22">
        <v>1000</v>
      </c>
      <c r="O40" s="23" t="s">
        <v>36</v>
      </c>
      <c r="P40" s="23" t="s">
        <v>118</v>
      </c>
      <c r="Q40" s="22">
        <v>10000</v>
      </c>
      <c r="R40" s="105">
        <v>3.16E-3</v>
      </c>
      <c r="S40" s="105">
        <v>3.1599999999999998E-4</v>
      </c>
      <c r="T40" s="25">
        <v>9.9856000000000007E-3</v>
      </c>
      <c r="U40" s="25">
        <v>9.985599999999999E-4</v>
      </c>
      <c r="V40" s="51">
        <v>10.000500075</v>
      </c>
      <c r="W40" s="22">
        <v>10.000494359999999</v>
      </c>
      <c r="X40" s="22">
        <v>10.00050607</v>
      </c>
      <c r="Y40" s="101">
        <v>3.5257269955489601E-6</v>
      </c>
      <c r="Z40" s="22">
        <v>0.35257269955489601</v>
      </c>
      <c r="AA40" s="22" t="s">
        <v>52</v>
      </c>
      <c r="AB40" s="22" t="s">
        <v>53</v>
      </c>
      <c r="AC40" s="22" t="s">
        <v>119</v>
      </c>
      <c r="AD40" s="22"/>
      <c r="AE40" s="26" t="s">
        <v>170</v>
      </c>
      <c r="AF40" s="28">
        <v>-1</v>
      </c>
      <c r="AG40" s="28">
        <v>0.6</v>
      </c>
      <c r="AH40" s="22"/>
      <c r="AI40" s="46">
        <f>AK40*V40</f>
        <v>10000.42943146747</v>
      </c>
      <c r="AJ40" s="22"/>
      <c r="AK40" s="36">
        <v>999.99293599999999</v>
      </c>
    </row>
    <row r="41" spans="1:37" s="22" customFormat="1" ht="15.75" x14ac:dyDescent="0.25">
      <c r="A41" s="16">
        <v>14</v>
      </c>
      <c r="B41" s="15">
        <v>44492.60324074074</v>
      </c>
      <c r="C41" s="15">
        <v>44492.779409722221</v>
      </c>
      <c r="D41" s="16">
        <v>4.2281566666894399</v>
      </c>
      <c r="E41" s="16">
        <v>479</v>
      </c>
      <c r="F41" s="16" t="s">
        <v>69</v>
      </c>
      <c r="G41" s="17">
        <v>9</v>
      </c>
      <c r="H41" s="18">
        <v>23.88</v>
      </c>
      <c r="I41" s="18">
        <v>24.14</v>
      </c>
      <c r="J41" s="18">
        <v>37</v>
      </c>
      <c r="K41" s="18">
        <v>39.799999999999997</v>
      </c>
      <c r="L41" s="18">
        <v>992.91499999999996</v>
      </c>
      <c r="M41" s="18">
        <v>994.07100000000003</v>
      </c>
      <c r="N41" s="16">
        <v>1000</v>
      </c>
      <c r="O41" s="17" t="s">
        <v>36</v>
      </c>
      <c r="P41" s="17" t="s">
        <v>70</v>
      </c>
      <c r="Q41" s="16">
        <v>10000</v>
      </c>
      <c r="R41" s="105">
        <v>3.16E-3</v>
      </c>
      <c r="S41" s="105">
        <v>3.1599999999999998E-4</v>
      </c>
      <c r="T41" s="19">
        <v>9.9856000000000007E-3</v>
      </c>
      <c r="U41" s="19">
        <v>9.985599999999999E-4</v>
      </c>
      <c r="V41" s="78">
        <v>10.0000671815</v>
      </c>
      <c r="W41" s="16">
        <v>10.000066869999999</v>
      </c>
      <c r="X41" s="16">
        <v>10.00006754</v>
      </c>
      <c r="Y41" s="101">
        <v>2.0989767485715301E-7</v>
      </c>
      <c r="Z41" s="16">
        <v>2.0989767485715301E-2</v>
      </c>
      <c r="AA41" s="16" t="s">
        <v>52</v>
      </c>
      <c r="AB41" s="16" t="s">
        <v>53</v>
      </c>
      <c r="AC41" s="16" t="s">
        <v>71</v>
      </c>
      <c r="AD41" s="16"/>
      <c r="AE41" s="20" t="s">
        <v>173</v>
      </c>
      <c r="AF41" s="20">
        <v>-0.04</v>
      </c>
      <c r="AG41" s="20">
        <v>0.12</v>
      </c>
      <c r="AH41" s="16"/>
      <c r="AI41" s="79">
        <f>AK41*V41</f>
        <v>9999.9965410254299</v>
      </c>
      <c r="AJ41" s="16"/>
      <c r="AK41" s="83">
        <v>999.99293599999999</v>
      </c>
    </row>
    <row r="42" spans="1:37" s="80" customFormat="1" ht="15.75" x14ac:dyDescent="0.25">
      <c r="A42" s="16">
        <v>14</v>
      </c>
      <c r="B42" s="15">
        <v>44499.847928240742</v>
      </c>
      <c r="C42" s="15">
        <v>44500.055995370371</v>
      </c>
      <c r="D42" s="16">
        <v>4.9936700000365501</v>
      </c>
      <c r="E42" s="16">
        <v>480</v>
      </c>
      <c r="F42" s="16" t="s">
        <v>131</v>
      </c>
      <c r="G42" s="17">
        <v>9</v>
      </c>
      <c r="H42" s="18">
        <v>23.12</v>
      </c>
      <c r="I42" s="18">
        <v>24.45</v>
      </c>
      <c r="J42" s="18">
        <v>39.4</v>
      </c>
      <c r="K42" s="18">
        <v>45</v>
      </c>
      <c r="L42" s="18">
        <v>979.28899999999999</v>
      </c>
      <c r="M42" s="18">
        <v>982.78399999999999</v>
      </c>
      <c r="N42" s="16">
        <v>1000</v>
      </c>
      <c r="O42" s="17" t="s">
        <v>36</v>
      </c>
      <c r="P42" s="17" t="s">
        <v>70</v>
      </c>
      <c r="Q42" s="16">
        <v>10000</v>
      </c>
      <c r="R42" s="105">
        <v>3.16E-3</v>
      </c>
      <c r="S42" s="105">
        <v>3.1599999999999998E-4</v>
      </c>
      <c r="T42" s="19">
        <v>9.9856000000000007E-3</v>
      </c>
      <c r="U42" s="19">
        <v>9.985599999999999E-4</v>
      </c>
      <c r="V42" s="78">
        <v>10.000068446</v>
      </c>
      <c r="W42" s="16">
        <v>10.000067919999999</v>
      </c>
      <c r="X42" s="16">
        <v>10.00006881</v>
      </c>
      <c r="Y42" s="101">
        <v>3.1022790975240399E-7</v>
      </c>
      <c r="Z42" s="16">
        <v>3.10227909752404E-2</v>
      </c>
      <c r="AA42" s="16" t="s">
        <v>52</v>
      </c>
      <c r="AB42" s="16" t="s">
        <v>53</v>
      </c>
      <c r="AC42" s="16" t="s">
        <v>71</v>
      </c>
      <c r="AD42" s="16"/>
      <c r="AE42" s="20" t="s">
        <v>173</v>
      </c>
      <c r="AF42" s="20">
        <v>-0.2</v>
      </c>
      <c r="AG42" s="20">
        <v>0.15</v>
      </c>
      <c r="AH42" s="16"/>
      <c r="AI42" s="79">
        <f>AK42*V42</f>
        <v>9999.9978055164975</v>
      </c>
      <c r="AJ42" s="16"/>
      <c r="AK42" s="83">
        <v>999.99293599999999</v>
      </c>
    </row>
    <row r="43" spans="1:37" s="80" customFormat="1" ht="15.75" x14ac:dyDescent="0.25">
      <c r="A43" s="16">
        <v>14</v>
      </c>
      <c r="B43" s="15">
        <v>44496.013993055552</v>
      </c>
      <c r="C43" s="15">
        <v>44496.145682870374</v>
      </c>
      <c r="D43" s="16">
        <v>3.1605752778053202</v>
      </c>
      <c r="E43" s="16">
        <v>360</v>
      </c>
      <c r="F43" s="16" t="s">
        <v>106</v>
      </c>
      <c r="G43" s="17">
        <v>9</v>
      </c>
      <c r="H43" s="18"/>
      <c r="I43" s="18"/>
      <c r="J43" s="18"/>
      <c r="K43" s="18"/>
      <c r="L43" s="18"/>
      <c r="M43" s="18"/>
      <c r="N43" s="16">
        <v>1000</v>
      </c>
      <c r="O43" s="17" t="s">
        <v>36</v>
      </c>
      <c r="P43" s="17" t="s">
        <v>70</v>
      </c>
      <c r="Q43" s="16">
        <v>10000</v>
      </c>
      <c r="R43" s="105">
        <v>3.16E-3</v>
      </c>
      <c r="S43" s="105">
        <v>3.1599999999999998E-4</v>
      </c>
      <c r="T43" s="19">
        <v>9.9856000000000007E-3</v>
      </c>
      <c r="U43" s="19">
        <v>9.985599999999999E-4</v>
      </c>
      <c r="V43" s="78">
        <v>10.000068785166601</v>
      </c>
      <c r="W43" s="16">
        <v>10.000068300000001</v>
      </c>
      <c r="X43" s="16">
        <v>10.00006941</v>
      </c>
      <c r="Y43" s="101">
        <v>2.8588543196439701E-7</v>
      </c>
      <c r="Z43" s="16">
        <v>2.8588543196439699E-2</v>
      </c>
      <c r="AA43" s="16" t="s">
        <v>52</v>
      </c>
      <c r="AB43" s="16" t="s">
        <v>53</v>
      </c>
      <c r="AC43" s="16" t="s">
        <v>71</v>
      </c>
      <c r="AD43" s="16"/>
      <c r="AE43" s="20" t="s">
        <v>157</v>
      </c>
      <c r="AF43" s="20">
        <v>-5.5E-2</v>
      </c>
      <c r="AG43" s="20">
        <v>0.06</v>
      </c>
      <c r="AH43" s="81">
        <f>AVERAGE(AI43:AI45)</f>
        <v>9999.9986906699123</v>
      </c>
      <c r="AI43" s="79">
        <f>AK43*V43</f>
        <v>9999.9981446807014</v>
      </c>
      <c r="AJ43" s="16"/>
      <c r="AK43" s="83">
        <v>999.99293599999999</v>
      </c>
    </row>
    <row r="44" spans="1:37" s="80" customFormat="1" ht="15.75" x14ac:dyDescent="0.25">
      <c r="A44" s="16">
        <v>14</v>
      </c>
      <c r="B44" s="15">
        <v>44495.339722222219</v>
      </c>
      <c r="C44" s="15">
        <v>44495.471400462964</v>
      </c>
      <c r="D44" s="16">
        <v>3.1603136110968002</v>
      </c>
      <c r="E44" s="16">
        <v>360</v>
      </c>
      <c r="F44" s="16" t="s">
        <v>93</v>
      </c>
      <c r="G44" s="17">
        <v>9</v>
      </c>
      <c r="H44" s="18"/>
      <c r="I44" s="18"/>
      <c r="J44" s="18"/>
      <c r="K44" s="18"/>
      <c r="L44" s="18"/>
      <c r="M44" s="18"/>
      <c r="N44" s="16">
        <v>1000</v>
      </c>
      <c r="O44" s="17" t="s">
        <v>36</v>
      </c>
      <c r="P44" s="17" t="s">
        <v>70</v>
      </c>
      <c r="Q44" s="16">
        <v>10000</v>
      </c>
      <c r="R44" s="105">
        <v>3.16E-3</v>
      </c>
      <c r="S44" s="105">
        <v>3.1599999999999998E-4</v>
      </c>
      <c r="T44" s="19">
        <v>9.9856000000000007E-3</v>
      </c>
      <c r="U44" s="19">
        <v>9.985599999999999E-4</v>
      </c>
      <c r="V44" s="78">
        <v>10.000069173666599</v>
      </c>
      <c r="W44" s="16">
        <v>10.00006881</v>
      </c>
      <c r="X44" s="16">
        <v>10.00006943</v>
      </c>
      <c r="Y44" s="101">
        <v>1.3430255064500401E-7</v>
      </c>
      <c r="Z44" s="16">
        <v>1.34302550645004E-2</v>
      </c>
      <c r="AA44" s="16" t="s">
        <v>52</v>
      </c>
      <c r="AB44" s="16" t="s">
        <v>53</v>
      </c>
      <c r="AC44" s="16" t="s">
        <v>71</v>
      </c>
      <c r="AD44" s="16"/>
      <c r="AE44" s="20" t="s">
        <v>174</v>
      </c>
      <c r="AF44" s="20">
        <v>-0.05</v>
      </c>
      <c r="AG44" s="20">
        <v>0.04</v>
      </c>
      <c r="AH44" s="49">
        <f>AVERAGE(V43:V45)</f>
        <v>10.000073417888833</v>
      </c>
      <c r="AI44" s="79">
        <f>AK44*V44</f>
        <v>9999.9985331779571</v>
      </c>
      <c r="AJ44" s="16"/>
      <c r="AK44" s="83">
        <v>999.99293599999999</v>
      </c>
    </row>
    <row r="45" spans="1:37" s="80" customFormat="1" ht="15.75" x14ac:dyDescent="0.25">
      <c r="A45" s="71">
        <v>14</v>
      </c>
      <c r="B45" s="4">
        <v>44491.088819444441</v>
      </c>
      <c r="C45" s="4">
        <v>44491.264907407407</v>
      </c>
      <c r="D45" s="5">
        <v>4.22604833331373</v>
      </c>
      <c r="E45" s="5">
        <v>479</v>
      </c>
      <c r="F45" s="5" t="s">
        <v>50</v>
      </c>
      <c r="G45" s="12">
        <v>9</v>
      </c>
      <c r="H45" s="10">
        <v>23.77</v>
      </c>
      <c r="I45" s="10">
        <v>24.19</v>
      </c>
      <c r="J45" s="10">
        <v>41</v>
      </c>
      <c r="K45" s="10">
        <v>43.6</v>
      </c>
      <c r="L45" s="10">
        <v>988.16</v>
      </c>
      <c r="M45" s="10">
        <v>989.245</v>
      </c>
      <c r="N45" s="5">
        <v>1000</v>
      </c>
      <c r="O45" s="12" t="s">
        <v>36</v>
      </c>
      <c r="P45" s="12" t="s">
        <v>51</v>
      </c>
      <c r="Q45" s="5">
        <v>10000</v>
      </c>
      <c r="R45" s="105">
        <v>0.01</v>
      </c>
      <c r="S45" s="105">
        <v>1E-3</v>
      </c>
      <c r="T45" s="14">
        <v>0.1</v>
      </c>
      <c r="U45" s="14">
        <v>0.01</v>
      </c>
      <c r="V45" s="53">
        <v>10.0000822948333</v>
      </c>
      <c r="W45" s="5">
        <v>10.00008225</v>
      </c>
      <c r="X45" s="5">
        <v>10.000082340000001</v>
      </c>
      <c r="Y45" s="104">
        <v>2.2511139836585799E-8</v>
      </c>
      <c r="Z45" s="5">
        <v>2.2511139836585798E-3</v>
      </c>
      <c r="AA45" s="5" t="s">
        <v>52</v>
      </c>
      <c r="AB45" s="5" t="s">
        <v>53</v>
      </c>
      <c r="AC45" s="5" t="s">
        <v>54</v>
      </c>
      <c r="AD45"/>
      <c r="AE45" s="2" t="s">
        <v>177</v>
      </c>
      <c r="AF45" s="2">
        <v>-0.02</v>
      </c>
      <c r="AG45" s="2">
        <v>4.4999999999999998E-2</v>
      </c>
      <c r="AH45">
        <v>9999.9992000000002</v>
      </c>
      <c r="AI45" s="46">
        <f>AK45*V45</f>
        <v>9999.9993941510766</v>
      </c>
      <c r="AJ45" s="50">
        <f>((AI45/AH45)-1)*1000000</f>
        <v>1.9415109298037692E-2</v>
      </c>
      <c r="AK45" s="36">
        <v>999.99171000000001</v>
      </c>
    </row>
    <row r="46" spans="1:37" s="22" customFormat="1" ht="15.75" x14ac:dyDescent="0.25">
      <c r="A46" s="29">
        <v>15</v>
      </c>
      <c r="B46" s="1">
        <v>44493.132094907407</v>
      </c>
      <c r="C46" s="1">
        <v>44493.30809027778</v>
      </c>
      <c r="D46">
        <v>4.2239999999602604</v>
      </c>
      <c r="E46">
        <v>479</v>
      </c>
      <c r="F46" t="s">
        <v>76</v>
      </c>
      <c r="G46" s="11">
        <v>14</v>
      </c>
      <c r="H46" s="9">
        <v>23.96</v>
      </c>
      <c r="I46" s="9">
        <v>24.41</v>
      </c>
      <c r="J46" s="9">
        <v>33.200000000000003</v>
      </c>
      <c r="K46" s="9">
        <v>37.5</v>
      </c>
      <c r="L46" s="9">
        <v>997.85400000000004</v>
      </c>
      <c r="M46" s="9">
        <v>1000.2190000000001</v>
      </c>
      <c r="N46">
        <v>1000</v>
      </c>
      <c r="O46" s="11" t="s">
        <v>36</v>
      </c>
      <c r="P46" s="11" t="s">
        <v>77</v>
      </c>
      <c r="Q46">
        <v>10000</v>
      </c>
      <c r="R46" s="105">
        <v>3.16E-3</v>
      </c>
      <c r="S46" s="105">
        <v>3.1599999999999998E-4</v>
      </c>
      <c r="T46" s="13">
        <v>9.9856000000000007E-3</v>
      </c>
      <c r="U46" s="13">
        <v>9.985599999999999E-4</v>
      </c>
      <c r="V46" s="51">
        <v>10.000166204833301</v>
      </c>
      <c r="W46">
        <v>10.00016576</v>
      </c>
      <c r="X46">
        <v>10.00016653</v>
      </c>
      <c r="Y46" s="101">
        <v>2.21776278176956E-7</v>
      </c>
      <c r="Z46">
        <v>2.2177627817695601E-2</v>
      </c>
      <c r="AA46" t="s">
        <v>52</v>
      </c>
      <c r="AB46" t="s">
        <v>53</v>
      </c>
      <c r="AC46" t="s">
        <v>78</v>
      </c>
      <c r="AD46"/>
      <c r="AE46" s="2" t="s">
        <v>179</v>
      </c>
      <c r="AF46" s="2">
        <v>-0.1</v>
      </c>
      <c r="AG46" s="2">
        <v>3.5000000000000003E-2</v>
      </c>
      <c r="AH46"/>
      <c r="AI46" s="46">
        <f>AK46*V46</f>
        <v>10000.09556365923</v>
      </c>
      <c r="AJ46"/>
      <c r="AK46" s="36">
        <v>999.99293599999999</v>
      </c>
    </row>
    <row r="47" spans="1:37" s="22" customFormat="1" ht="15.75" x14ac:dyDescent="0.25">
      <c r="A47">
        <v>16</v>
      </c>
      <c r="B47" s="1">
        <v>44489.951724537037</v>
      </c>
      <c r="C47" s="1">
        <v>44490.04042824074</v>
      </c>
      <c r="D47">
        <v>2.1287511110968</v>
      </c>
      <c r="E47">
        <v>239</v>
      </c>
      <c r="F47" t="s">
        <v>38</v>
      </c>
      <c r="G47" s="11">
        <v>6</v>
      </c>
      <c r="H47" s="9">
        <v>21.74</v>
      </c>
      <c r="I47" s="9">
        <v>23.01</v>
      </c>
      <c r="J47" s="9">
        <v>44</v>
      </c>
      <c r="K47" s="9">
        <v>48.1</v>
      </c>
      <c r="L47" s="9">
        <v>996.23599999999999</v>
      </c>
      <c r="M47" s="9">
        <v>996.84699999999998</v>
      </c>
      <c r="N47">
        <v>1</v>
      </c>
      <c r="O47" s="11" t="s">
        <v>27</v>
      </c>
      <c r="P47" s="11" t="s">
        <v>39</v>
      </c>
      <c r="Q47">
        <v>1.9</v>
      </c>
      <c r="R47" s="105">
        <v>0.13780000000000001</v>
      </c>
      <c r="S47" s="105">
        <v>7.2499999999999995E-2</v>
      </c>
      <c r="T47" s="13">
        <v>1.898884E-2</v>
      </c>
      <c r="U47" s="13">
        <v>9.9868749999999992E-3</v>
      </c>
      <c r="V47" s="51">
        <v>1.89993392736666</v>
      </c>
      <c r="W47">
        <v>1.8999339129999999</v>
      </c>
      <c r="X47">
        <v>1.899933944</v>
      </c>
      <c r="Y47" s="101">
        <v>8.1343937532934403E-9</v>
      </c>
      <c r="Z47">
        <v>4.2812598701544398E-3</v>
      </c>
      <c r="AA47" t="s">
        <v>29</v>
      </c>
      <c r="AB47" t="s">
        <v>30</v>
      </c>
      <c r="AC47" t="s">
        <v>40</v>
      </c>
      <c r="AD47"/>
      <c r="AE47" s="2" t="s">
        <v>156</v>
      </c>
      <c r="AF47" s="2">
        <v>-0.1</v>
      </c>
      <c r="AG47" s="2">
        <v>0.1</v>
      </c>
      <c r="AH47"/>
      <c r="AI47" s="7"/>
      <c r="AJ47" s="22">
        <f>AK47*V47</f>
        <v>1.9000197853808378</v>
      </c>
      <c r="AK47" s="59">
        <v>1.00004519</v>
      </c>
    </row>
    <row r="48" spans="1:37" s="22" customFormat="1" ht="15.75" x14ac:dyDescent="0.25">
      <c r="A48" s="22">
        <v>17</v>
      </c>
      <c r="B48" s="21">
        <v>44490.213495370372</v>
      </c>
      <c r="C48" s="21">
        <v>44490.302939814814</v>
      </c>
      <c r="D48" s="22">
        <v>2.1465569444497401</v>
      </c>
      <c r="E48" s="22">
        <v>239</v>
      </c>
      <c r="F48" s="22" t="s">
        <v>44</v>
      </c>
      <c r="G48" s="23">
        <v>5</v>
      </c>
      <c r="H48" s="24">
        <v>22.38</v>
      </c>
      <c r="I48" s="24">
        <v>23.42</v>
      </c>
      <c r="J48" s="24">
        <v>41.3</v>
      </c>
      <c r="K48" s="24">
        <v>45.9</v>
      </c>
      <c r="L48" s="24">
        <v>996.52</v>
      </c>
      <c r="M48" s="24">
        <v>996.86199999999997</v>
      </c>
      <c r="N48" s="22">
        <v>1</v>
      </c>
      <c r="O48" s="23" t="s">
        <v>27</v>
      </c>
      <c r="P48" s="23" t="s">
        <v>39</v>
      </c>
      <c r="Q48" s="22">
        <v>10</v>
      </c>
      <c r="R48" s="105">
        <v>0.1</v>
      </c>
      <c r="S48" s="105">
        <v>0.01</v>
      </c>
      <c r="T48" s="25">
        <v>0.01</v>
      </c>
      <c r="U48" s="25">
        <v>1E-3</v>
      </c>
      <c r="V48" s="51">
        <v>10.0004958315</v>
      </c>
      <c r="W48" s="22">
        <v>10.000495770000001</v>
      </c>
      <c r="X48" s="22">
        <v>10.000495880000001</v>
      </c>
      <c r="Y48" s="101">
        <v>3.2039435493965802E-8</v>
      </c>
      <c r="Z48" s="22">
        <v>3.2039435493965802E-3</v>
      </c>
      <c r="AA48" s="22" t="s">
        <v>29</v>
      </c>
      <c r="AB48" s="22" t="s">
        <v>30</v>
      </c>
      <c r="AC48" s="22" t="s">
        <v>43</v>
      </c>
      <c r="AE48" s="26" t="s">
        <v>155</v>
      </c>
      <c r="AF48" s="26">
        <v>-0.01</v>
      </c>
      <c r="AG48" s="26">
        <v>5.0000000000000001E-3</v>
      </c>
      <c r="AI48" s="26"/>
      <c r="AJ48" s="22">
        <f>AK48*V48</f>
        <v>10.000947753906626</v>
      </c>
      <c r="AK48" s="59">
        <v>1.00004519</v>
      </c>
    </row>
    <row r="49" spans="1:37" ht="15.75" x14ac:dyDescent="0.25">
      <c r="A49" s="22">
        <v>18</v>
      </c>
      <c r="B49" s="21">
        <v>44490.041388888887</v>
      </c>
      <c r="C49" s="21">
        <v>44490.213437500002</v>
      </c>
      <c r="D49" s="22">
        <v>4.1291863888502096</v>
      </c>
      <c r="E49" s="22">
        <v>239</v>
      </c>
      <c r="F49" s="22" t="s">
        <v>41</v>
      </c>
      <c r="G49" s="23">
        <v>4</v>
      </c>
      <c r="H49" s="24">
        <v>21.8</v>
      </c>
      <c r="I49" s="24">
        <v>23.42</v>
      </c>
      <c r="J49" s="24">
        <v>42.3</v>
      </c>
      <c r="K49" s="24">
        <v>47</v>
      </c>
      <c r="L49" s="24">
        <v>996.23199999999997</v>
      </c>
      <c r="M49" s="24">
        <v>996.78300000000002</v>
      </c>
      <c r="N49" s="22">
        <v>1</v>
      </c>
      <c r="O49" s="23" t="s">
        <v>27</v>
      </c>
      <c r="P49" s="23" t="s">
        <v>42</v>
      </c>
      <c r="Q49" s="22">
        <v>10</v>
      </c>
      <c r="R49" s="105">
        <v>0.1</v>
      </c>
      <c r="S49" s="105">
        <v>0.01</v>
      </c>
      <c r="T49" s="25">
        <v>0.01</v>
      </c>
      <c r="U49" s="25">
        <v>1E-3</v>
      </c>
      <c r="V49" s="51">
        <v>9.9996728845000007</v>
      </c>
      <c r="W49" s="22">
        <v>9.9996728289999997</v>
      </c>
      <c r="X49" s="22">
        <v>9.9996729490000007</v>
      </c>
      <c r="Y49" s="101">
        <v>2.74389925133408E-8</v>
      </c>
      <c r="Z49" s="22">
        <v>2.74389925133408E-3</v>
      </c>
      <c r="AA49" s="22" t="s">
        <v>29</v>
      </c>
      <c r="AB49" s="22" t="s">
        <v>30</v>
      </c>
      <c r="AC49" s="22" t="s">
        <v>43</v>
      </c>
      <c r="AD49" s="22"/>
      <c r="AE49" s="26" t="s">
        <v>155</v>
      </c>
      <c r="AF49" s="26">
        <v>-5.0000000000000001E-3</v>
      </c>
      <c r="AG49" s="26">
        <v>5.0000000000000001E-3</v>
      </c>
      <c r="AH49" s="22">
        <v>10.000121</v>
      </c>
      <c r="AI49" s="95">
        <f>((AJ49/AH49)-1)*1000000</f>
        <v>0.37696720389668315</v>
      </c>
      <c r="AJ49" s="22">
        <f>AK49*V49</f>
        <v>10.000124769717651</v>
      </c>
      <c r="AK49" s="59">
        <v>1.00004519</v>
      </c>
    </row>
    <row r="50" spans="1:37" ht="15.75" x14ac:dyDescent="0.25">
      <c r="A50" s="22">
        <v>19</v>
      </c>
      <c r="B50" s="21">
        <v>44489.683275462965</v>
      </c>
      <c r="C50" s="21">
        <v>44489.772499999999</v>
      </c>
      <c r="D50" s="22">
        <v>2.1413141666518301</v>
      </c>
      <c r="E50" s="22">
        <v>239</v>
      </c>
      <c r="F50" s="22" t="s">
        <v>26</v>
      </c>
      <c r="G50" s="23">
        <v>3</v>
      </c>
      <c r="H50" s="24">
        <v>21.99</v>
      </c>
      <c r="I50" s="24">
        <v>22.79</v>
      </c>
      <c r="J50" s="24">
        <v>43.4</v>
      </c>
      <c r="K50" s="24">
        <v>46</v>
      </c>
      <c r="L50" s="24">
        <v>995.55799999999999</v>
      </c>
      <c r="M50" s="24">
        <v>996.14700000000005</v>
      </c>
      <c r="N50" s="22">
        <v>1</v>
      </c>
      <c r="O50" s="23" t="s">
        <v>27</v>
      </c>
      <c r="P50" s="23" t="s">
        <v>28</v>
      </c>
      <c r="Q50" s="22">
        <v>1</v>
      </c>
      <c r="R50" s="105">
        <v>0.1</v>
      </c>
      <c r="S50" s="105">
        <v>0.1</v>
      </c>
      <c r="T50" s="25">
        <v>0.01</v>
      </c>
      <c r="U50" s="25">
        <v>0.01</v>
      </c>
      <c r="V50" s="51">
        <v>0.99994138075000005</v>
      </c>
      <c r="W50" s="22">
        <v>0.99994137800000005</v>
      </c>
      <c r="X50" s="22">
        <v>0.99994138300000002</v>
      </c>
      <c r="Y50" s="101">
        <v>1.25718275866E-9</v>
      </c>
      <c r="Z50" s="22">
        <v>1.25718275866E-3</v>
      </c>
      <c r="AA50" s="22" t="s">
        <v>29</v>
      </c>
      <c r="AB50" s="22" t="s">
        <v>30</v>
      </c>
      <c r="AC50" s="22" t="s">
        <v>31</v>
      </c>
      <c r="AD50" s="22"/>
      <c r="AE50" s="26" t="s">
        <v>157</v>
      </c>
      <c r="AF50" s="26">
        <v>-0.02</v>
      </c>
      <c r="AG50" s="26">
        <v>0.02</v>
      </c>
      <c r="AH50" s="22"/>
      <c r="AI50" s="26"/>
      <c r="AJ50" s="22">
        <f>AK50*V50</f>
        <v>0.99998656810099618</v>
      </c>
      <c r="AK50" s="59">
        <v>1.00004519</v>
      </c>
    </row>
    <row r="51" spans="1:37" ht="15.75" x14ac:dyDescent="0.25">
      <c r="A51" s="22">
        <v>20</v>
      </c>
      <c r="B51" s="21">
        <v>44489.772511574076</v>
      </c>
      <c r="C51" s="21">
        <v>44489.861516203702</v>
      </c>
      <c r="D51" s="22">
        <v>2.1361475000116501</v>
      </c>
      <c r="E51" s="22">
        <v>239</v>
      </c>
      <c r="F51" s="22" t="s">
        <v>32</v>
      </c>
      <c r="G51" s="23">
        <v>7</v>
      </c>
      <c r="H51" s="24">
        <v>22.02</v>
      </c>
      <c r="I51" s="24">
        <v>23.12</v>
      </c>
      <c r="J51" s="24">
        <v>44</v>
      </c>
      <c r="K51" s="24">
        <v>47.8</v>
      </c>
      <c r="L51" s="24">
        <v>996.11699999999996</v>
      </c>
      <c r="M51" s="24">
        <v>996.654</v>
      </c>
      <c r="N51" s="22">
        <v>1</v>
      </c>
      <c r="O51" s="23" t="s">
        <v>27</v>
      </c>
      <c r="P51" s="23" t="s">
        <v>33</v>
      </c>
      <c r="Q51" s="22">
        <v>1</v>
      </c>
      <c r="R51" s="105">
        <v>0.1</v>
      </c>
      <c r="S51" s="105">
        <v>0.1</v>
      </c>
      <c r="T51" s="25">
        <v>0.01</v>
      </c>
      <c r="U51" s="25">
        <v>0.01</v>
      </c>
      <c r="V51" s="51">
        <v>0.99992867613333303</v>
      </c>
      <c r="W51" s="22">
        <v>0.99992866700000005</v>
      </c>
      <c r="X51" s="22">
        <v>0.99992868800000001</v>
      </c>
      <c r="Y51" s="101">
        <v>6.5366416053181402E-9</v>
      </c>
      <c r="Z51" s="22">
        <v>6.5366416053181404E-3</v>
      </c>
      <c r="AA51" s="22" t="s">
        <v>29</v>
      </c>
      <c r="AB51" s="22" t="s">
        <v>30</v>
      </c>
      <c r="AC51" s="22" t="s">
        <v>34</v>
      </c>
      <c r="AD51" s="22"/>
      <c r="AE51" s="26" t="s">
        <v>157</v>
      </c>
      <c r="AF51" s="26">
        <v>-0.02</v>
      </c>
      <c r="AG51" s="26">
        <v>0.02</v>
      </c>
      <c r="AH51" s="22"/>
      <c r="AI51" s="26"/>
      <c r="AJ51" s="22">
        <f>AK51*V51</f>
        <v>0.99997386291020751</v>
      </c>
      <c r="AK51" s="59">
        <v>1.00004519</v>
      </c>
    </row>
    <row r="52" spans="1:37" ht="12" customHeight="1" x14ac:dyDescent="0.25">
      <c r="A52" s="22">
        <v>21</v>
      </c>
      <c r="B52" s="1">
        <v>44511.120439814818</v>
      </c>
      <c r="C52" s="1">
        <v>44511.94023148148</v>
      </c>
      <c r="D52">
        <v>19.674817777739602</v>
      </c>
      <c r="E52">
        <v>1168</v>
      </c>
      <c r="F52" t="s">
        <v>152</v>
      </c>
      <c r="G52" s="11">
        <v>13</v>
      </c>
      <c r="N52">
        <v>10</v>
      </c>
      <c r="O52" s="11" t="s">
        <v>36</v>
      </c>
      <c r="P52" s="11" t="s">
        <v>137</v>
      </c>
      <c r="Q52">
        <v>100</v>
      </c>
      <c r="R52" s="105">
        <v>0.01</v>
      </c>
      <c r="S52" s="105">
        <v>1E-3</v>
      </c>
      <c r="T52" s="13">
        <v>1E-3</v>
      </c>
      <c r="U52" s="13">
        <v>1E-4</v>
      </c>
      <c r="V52" s="51">
        <v>9.7001955108333302</v>
      </c>
      <c r="W52">
        <v>1</v>
      </c>
      <c r="X52">
        <v>10.00021868</v>
      </c>
      <c r="Y52" s="101">
        <v>1.62921962434571</v>
      </c>
      <c r="Z52">
        <v>162921.962434571</v>
      </c>
      <c r="AA52" t="s">
        <v>138</v>
      </c>
      <c r="AB52" t="s">
        <v>53</v>
      </c>
      <c r="AC52" t="s">
        <v>141</v>
      </c>
      <c r="AE52" s="2" t="s">
        <v>162</v>
      </c>
      <c r="AF52" s="7"/>
      <c r="AG52" s="7"/>
      <c r="AI52" s="7"/>
      <c r="AJ52" s="97">
        <f>AK52*V52</f>
        <v>97.001453123215612</v>
      </c>
      <c r="AK52" s="66">
        <v>9.9999482499999992</v>
      </c>
    </row>
    <row r="53" spans="1:37" s="71" customFormat="1" ht="15.75" x14ac:dyDescent="0.25">
      <c r="A53" s="22">
        <v>21</v>
      </c>
      <c r="B53" s="21">
        <v>44510.884409722225</v>
      </c>
      <c r="C53" s="21">
        <v>44511.107442129629</v>
      </c>
      <c r="D53" s="22">
        <v>5.3527588889333897</v>
      </c>
      <c r="E53" s="22">
        <v>613</v>
      </c>
      <c r="F53" s="22" t="s">
        <v>151</v>
      </c>
      <c r="G53" s="23">
        <v>13</v>
      </c>
      <c r="H53" s="24"/>
      <c r="I53" s="24"/>
      <c r="J53" s="24"/>
      <c r="K53" s="24"/>
      <c r="L53" s="24"/>
      <c r="M53" s="24"/>
      <c r="N53" s="22">
        <v>10</v>
      </c>
      <c r="O53" s="23" t="s">
        <v>36</v>
      </c>
      <c r="P53" s="23" t="s">
        <v>137</v>
      </c>
      <c r="Q53" s="22">
        <v>100</v>
      </c>
      <c r="R53" s="105">
        <v>0.01</v>
      </c>
      <c r="S53" s="105">
        <v>1E-3</v>
      </c>
      <c r="T53" s="25">
        <v>1E-3</v>
      </c>
      <c r="U53" s="25">
        <v>1E-4</v>
      </c>
      <c r="V53" s="51">
        <v>10.000236279999999</v>
      </c>
      <c r="W53" s="22">
        <v>10.00023607</v>
      </c>
      <c r="X53" s="22">
        <v>10.000236490000001</v>
      </c>
      <c r="Y53" s="101">
        <v>1.11080975143186E-7</v>
      </c>
      <c r="Z53" s="22">
        <v>1.1108097514318601E-2</v>
      </c>
      <c r="AA53" s="22" t="s">
        <v>138</v>
      </c>
      <c r="AB53" s="22" t="s">
        <v>53</v>
      </c>
      <c r="AC53" s="22" t="s">
        <v>141</v>
      </c>
      <c r="AD53" s="22"/>
      <c r="AE53" s="26" t="s">
        <v>161</v>
      </c>
      <c r="AF53" s="26">
        <v>-4.4999999999999998E-2</v>
      </c>
      <c r="AG53" s="26">
        <v>2.5000000000000001E-2</v>
      </c>
      <c r="AH53" s="22"/>
      <c r="AI53" s="95" t="e">
        <f>((AJ53/AH53)-1)*1000000</f>
        <v>#DIV/0!</v>
      </c>
      <c r="AJ53" s="97">
        <f>AK53*V53</f>
        <v>100.0018452877725</v>
      </c>
      <c r="AK53" s="66">
        <v>9.9999482499999992</v>
      </c>
    </row>
    <row r="54" spans="1:37" s="71" customFormat="1" ht="15.75" x14ac:dyDescent="0.25">
      <c r="A54" s="22">
        <v>21</v>
      </c>
      <c r="B54" s="1">
        <v>44507.027499999997</v>
      </c>
      <c r="C54" s="1">
        <v>44507.967037037037</v>
      </c>
      <c r="D54">
        <v>23.548898611068701</v>
      </c>
      <c r="E54">
        <v>1920</v>
      </c>
      <c r="F54" t="s">
        <v>147</v>
      </c>
      <c r="G54" s="11">
        <v>13</v>
      </c>
      <c r="H54" s="9"/>
      <c r="I54" s="9"/>
      <c r="J54" s="9"/>
      <c r="K54" s="9"/>
      <c r="L54" s="9"/>
      <c r="M54" s="9"/>
      <c r="N54">
        <v>10</v>
      </c>
      <c r="O54" s="11" t="s">
        <v>36</v>
      </c>
      <c r="P54" s="11" t="s">
        <v>137</v>
      </c>
      <c r="Q54">
        <v>100</v>
      </c>
      <c r="R54" s="105">
        <v>3.1600000000000003E-2</v>
      </c>
      <c r="S54" s="105">
        <v>3.16E-3</v>
      </c>
      <c r="T54" s="13">
        <v>9.9856000000000007E-3</v>
      </c>
      <c r="U54" s="13">
        <v>9.985599999999999E-4</v>
      </c>
      <c r="V54" s="51">
        <v>10.0002372211666</v>
      </c>
      <c r="W54">
        <v>10.00023708</v>
      </c>
      <c r="X54">
        <v>10.00023738</v>
      </c>
      <c r="Y54" s="101">
        <v>9.2865707044401906E-8</v>
      </c>
      <c r="Z54">
        <v>9.2865707044401998E-3</v>
      </c>
      <c r="AA54" t="s">
        <v>138</v>
      </c>
      <c r="AB54" t="s">
        <v>53</v>
      </c>
      <c r="AC54" t="s">
        <v>141</v>
      </c>
      <c r="AD54"/>
      <c r="AE54" s="2" t="s">
        <v>159</v>
      </c>
      <c r="AF54" s="7"/>
      <c r="AG54" s="7"/>
      <c r="AH54"/>
      <c r="AI54" s="95" t="e">
        <f>((AJ54/AH54)-1)*1000000</f>
        <v>#DIV/0!</v>
      </c>
      <c r="AJ54" s="97">
        <f>AK54*V54</f>
        <v>100.0018546993898</v>
      </c>
      <c r="AK54" s="66">
        <v>9.9999482499999992</v>
      </c>
    </row>
    <row r="55" spans="1:37" s="71" customFormat="1" ht="15.75" x14ac:dyDescent="0.25">
      <c r="A55" s="22">
        <v>21</v>
      </c>
      <c r="B55" s="21">
        <v>44500.731377314813</v>
      </c>
      <c r="C55" s="21">
        <v>44503.882685185185</v>
      </c>
      <c r="D55" s="22">
        <v>75.631277222235994</v>
      </c>
      <c r="E55" s="22">
        <v>242</v>
      </c>
      <c r="F55" s="22" t="s">
        <v>140</v>
      </c>
      <c r="G55" s="23">
        <v>13</v>
      </c>
      <c r="H55" s="24">
        <v>23.19</v>
      </c>
      <c r="I55" s="24">
        <v>24.34</v>
      </c>
      <c r="J55" s="24">
        <v>29.4</v>
      </c>
      <c r="K55" s="24">
        <v>45.8</v>
      </c>
      <c r="L55" s="24">
        <v>984.197</v>
      </c>
      <c r="M55" s="24">
        <v>1005.048</v>
      </c>
      <c r="N55" s="22">
        <v>10</v>
      </c>
      <c r="O55" s="23" t="s">
        <v>36</v>
      </c>
      <c r="P55" s="23" t="s">
        <v>137</v>
      </c>
      <c r="Q55" s="22">
        <v>100</v>
      </c>
      <c r="R55" s="105">
        <v>3.1600000000000003E-2</v>
      </c>
      <c r="S55" s="105">
        <v>3.16E-3</v>
      </c>
      <c r="T55" s="25">
        <v>9.9856000000000007E-3</v>
      </c>
      <c r="U55" s="25">
        <v>9.985599999999999E-4</v>
      </c>
      <c r="V55" s="51">
        <v>10.000237229666601</v>
      </c>
      <c r="W55" s="22">
        <v>10.00023719</v>
      </c>
      <c r="X55" s="22">
        <v>10.00023728</v>
      </c>
      <c r="Y55" s="101">
        <v>2.0165977790286801E-8</v>
      </c>
      <c r="Z55" s="22">
        <v>2.0165977790286799E-3</v>
      </c>
      <c r="AA55" s="22" t="s">
        <v>138</v>
      </c>
      <c r="AB55" s="22" t="s">
        <v>53</v>
      </c>
      <c r="AC55" s="22" t="s">
        <v>141</v>
      </c>
      <c r="AD55" s="22"/>
      <c r="AE55" s="26" t="s">
        <v>157</v>
      </c>
      <c r="AF55" s="26">
        <v>-5.0000000000000001E-3</v>
      </c>
      <c r="AG55" s="26">
        <v>1.4999999999999999E-2</v>
      </c>
      <c r="AH55" s="84">
        <f>AVERAGE(AJ55,AJ59,AJ56)</f>
        <v>100.00185549271919</v>
      </c>
      <c r="AI55" s="95">
        <f>((AJ55/AH55)-1)*1000000</f>
        <v>-7.0831668308457552E-3</v>
      </c>
      <c r="AJ55" s="97">
        <f>AK55*V55</f>
        <v>100.00185478438937</v>
      </c>
      <c r="AK55" s="66">
        <v>9.9999482499999992</v>
      </c>
    </row>
    <row r="56" spans="1:37" ht="15.75" x14ac:dyDescent="0.25">
      <c r="A56" s="22">
        <v>21</v>
      </c>
      <c r="B56" s="21">
        <v>44505.636006944442</v>
      </c>
      <c r="C56" s="21">
        <v>44506.330081018517</v>
      </c>
      <c r="D56" s="22">
        <v>16.6578694444894</v>
      </c>
      <c r="E56" s="22">
        <v>1920</v>
      </c>
      <c r="F56" s="22" t="s">
        <v>145</v>
      </c>
      <c r="G56" s="23">
        <v>13</v>
      </c>
      <c r="H56" s="24"/>
      <c r="I56" s="24"/>
      <c r="J56" s="24"/>
      <c r="K56" s="24"/>
      <c r="L56" s="24"/>
      <c r="M56" s="24"/>
      <c r="N56" s="22">
        <v>10</v>
      </c>
      <c r="O56" s="23" t="s">
        <v>36</v>
      </c>
      <c r="P56" s="23" t="s">
        <v>137</v>
      </c>
      <c r="Q56" s="22">
        <v>100</v>
      </c>
      <c r="R56" s="105">
        <v>3.1600000000000003E-2</v>
      </c>
      <c r="S56" s="105">
        <v>3.16E-3</v>
      </c>
      <c r="T56" s="25">
        <v>9.9856000000000007E-3</v>
      </c>
      <c r="U56" s="25">
        <v>9.985599999999999E-4</v>
      </c>
      <c r="V56" s="51">
        <v>10.0002373713333</v>
      </c>
      <c r="W56" s="22">
        <v>10.000237309999999</v>
      </c>
      <c r="X56" s="22">
        <v>10.00023745</v>
      </c>
      <c r="Y56" s="101">
        <v>3.9422383211291403E-8</v>
      </c>
      <c r="Z56" s="22">
        <v>3.9422383211291396E-3</v>
      </c>
      <c r="AA56" s="22" t="s">
        <v>138</v>
      </c>
      <c r="AB56" s="22" t="s">
        <v>53</v>
      </c>
      <c r="AC56" s="22" t="s">
        <v>141</v>
      </c>
      <c r="AD56" s="22"/>
      <c r="AE56" s="26" t="s">
        <v>157</v>
      </c>
      <c r="AF56" s="26">
        <v>-0.1</v>
      </c>
      <c r="AG56" s="26">
        <v>0.03</v>
      </c>
      <c r="AH56" s="37">
        <f>AVERAGE(V55,V56,V59)</f>
        <v>7.0001487583166337</v>
      </c>
      <c r="AI56" s="95">
        <f>((AJ56/AH56)-1)*1000000</f>
        <v>13285675.86970781</v>
      </c>
      <c r="AJ56" s="97">
        <f>AK56*V56</f>
        <v>100.00185620104902</v>
      </c>
      <c r="AK56" s="66">
        <v>9.9999482499999992</v>
      </c>
    </row>
    <row r="57" spans="1:37" ht="15.75" x14ac:dyDescent="0.25">
      <c r="A57" s="38">
        <v>21</v>
      </c>
      <c r="B57" s="39">
        <v>44507.988576388889</v>
      </c>
      <c r="C57" s="39">
        <v>44508.682662037034</v>
      </c>
      <c r="D57" s="38">
        <v>16.658136666682001</v>
      </c>
      <c r="E57" s="38">
        <v>1920</v>
      </c>
      <c r="F57" s="38" t="s">
        <v>148</v>
      </c>
      <c r="G57" s="40">
        <v>14</v>
      </c>
      <c r="H57" s="41"/>
      <c r="I57" s="41"/>
      <c r="J57" s="41"/>
      <c r="K57" s="41"/>
      <c r="L57" s="41"/>
      <c r="M57" s="41"/>
      <c r="N57" s="38">
        <v>10</v>
      </c>
      <c r="O57" s="40" t="s">
        <v>36</v>
      </c>
      <c r="P57" s="40" t="s">
        <v>36</v>
      </c>
      <c r="Q57" s="38">
        <v>100</v>
      </c>
      <c r="R57" s="105">
        <v>3.1600000000000003E-2</v>
      </c>
      <c r="S57" s="105">
        <v>3.16E-3</v>
      </c>
      <c r="T57" s="42">
        <v>9.9856000000000007E-3</v>
      </c>
      <c r="U57" s="42">
        <v>9.985599999999999E-4</v>
      </c>
      <c r="V57" s="52">
        <v>10.00023874</v>
      </c>
      <c r="W57" s="38">
        <v>10.00023869</v>
      </c>
      <c r="X57" s="38">
        <v>10.000238830000001</v>
      </c>
      <c r="Y57" s="104">
        <v>3.48361783716488E-8</v>
      </c>
      <c r="Z57" s="38">
        <v>3.48361783716488E-3</v>
      </c>
      <c r="AA57" s="38" t="s">
        <v>138</v>
      </c>
      <c r="AB57" s="38" t="s">
        <v>53</v>
      </c>
      <c r="AC57" s="38" t="s">
        <v>139</v>
      </c>
      <c r="AD57" s="38"/>
      <c r="AE57" s="88" t="s">
        <v>192</v>
      </c>
      <c r="AF57" s="88">
        <v>-0.01</v>
      </c>
      <c r="AG57" s="88">
        <v>1.4999999999999999E-2</v>
      </c>
      <c r="AH57" s="38"/>
      <c r="AI57" s="88"/>
      <c r="AJ57" s="98">
        <f>AK57*V57</f>
        <v>1000.0165699256268</v>
      </c>
      <c r="AK57" s="36">
        <v>99.999269609999999</v>
      </c>
    </row>
    <row r="58" spans="1:37" ht="15.75" x14ac:dyDescent="0.25">
      <c r="A58" s="22">
        <v>21</v>
      </c>
      <c r="B58" s="21">
        <v>44508.684374999997</v>
      </c>
      <c r="C58" s="21">
        <v>44509.378460648149</v>
      </c>
      <c r="D58" s="22">
        <v>16.657995833357099</v>
      </c>
      <c r="E58" s="22">
        <v>1920</v>
      </c>
      <c r="F58" s="22" t="s">
        <v>149</v>
      </c>
      <c r="G58" s="23">
        <v>13</v>
      </c>
      <c r="H58" s="24"/>
      <c r="I58" s="24"/>
      <c r="J58" s="24"/>
      <c r="K58" s="24"/>
      <c r="L58" s="24"/>
      <c r="M58" s="24"/>
      <c r="N58" s="22">
        <v>10</v>
      </c>
      <c r="O58" s="23" t="s">
        <v>36</v>
      </c>
      <c r="P58" s="23" t="s">
        <v>137</v>
      </c>
      <c r="Q58" s="22">
        <v>100</v>
      </c>
      <c r="R58" s="105">
        <v>3.1600000000000003E-2</v>
      </c>
      <c r="S58" s="105">
        <v>3.16E-3</v>
      </c>
      <c r="T58" s="25">
        <v>9.9856000000000007E-3</v>
      </c>
      <c r="U58" s="25">
        <v>9.985599999999999E-4</v>
      </c>
      <c r="V58" s="51">
        <v>10.000238823166599</v>
      </c>
      <c r="W58" s="22">
        <v>10.00023878</v>
      </c>
      <c r="X58" s="22">
        <v>10.00023887</v>
      </c>
      <c r="Y58" s="101">
        <v>2.34695380375745E-8</v>
      </c>
      <c r="Z58" s="22">
        <v>2.3469538037574501E-3</v>
      </c>
      <c r="AA58" s="22" t="s">
        <v>138</v>
      </c>
      <c r="AB58" s="22" t="s">
        <v>53</v>
      </c>
      <c r="AC58" s="22" t="s">
        <v>141</v>
      </c>
      <c r="AD58" s="22"/>
      <c r="AE58" s="26" t="s">
        <v>160</v>
      </c>
      <c r="AF58" s="26">
        <v>-1.4999999999999999E-2</v>
      </c>
      <c r="AG58" s="26">
        <v>0.01</v>
      </c>
      <c r="AH58" s="22"/>
      <c r="AI58" s="95" t="e">
        <f>((AJ58/AH58)-1)*1000000</f>
        <v>#DIV/0!</v>
      </c>
      <c r="AJ58" s="97">
        <f>AK58*V58</f>
        <v>100.00187071930688</v>
      </c>
      <c r="AK58" s="66">
        <v>9.9999482499999992</v>
      </c>
    </row>
    <row r="59" spans="1:37" ht="15.75" x14ac:dyDescent="0.25">
      <c r="B59" s="1">
        <v>44500.056041666663</v>
      </c>
      <c r="C59" s="1">
        <v>44500.231493055559</v>
      </c>
      <c r="D59">
        <v>4.2107863889137898</v>
      </c>
      <c r="E59">
        <v>480</v>
      </c>
      <c r="F59" t="s">
        <v>132</v>
      </c>
      <c r="G59" s="11">
        <v>13</v>
      </c>
      <c r="H59" s="9">
        <v>23.41</v>
      </c>
      <c r="I59" s="9">
        <v>24.31</v>
      </c>
      <c r="J59" s="9">
        <v>40.299999999999997</v>
      </c>
      <c r="K59" s="9">
        <v>44.9</v>
      </c>
      <c r="L59" s="9">
        <v>978.10400000000004</v>
      </c>
      <c r="M59" s="9">
        <v>979.59799999999996</v>
      </c>
      <c r="N59">
        <v>1000</v>
      </c>
      <c r="O59" s="11" t="s">
        <v>36</v>
      </c>
      <c r="P59" s="11" t="s">
        <v>133</v>
      </c>
      <c r="Q59">
        <v>1000</v>
      </c>
      <c r="R59" s="105">
        <v>3.16E-3</v>
      </c>
      <c r="S59" s="105">
        <v>3.16E-3</v>
      </c>
      <c r="T59" s="13">
        <v>9.9856000000000007E-3</v>
      </c>
      <c r="U59" s="13">
        <v>9.9856000000000007E-3</v>
      </c>
      <c r="V59" s="51">
        <v>0.99997167394999997</v>
      </c>
      <c r="W59">
        <v>0.99997157299999995</v>
      </c>
      <c r="X59">
        <v>0.99997175199999999</v>
      </c>
      <c r="Y59" s="101">
        <v>4.7983197984793499E-8</v>
      </c>
      <c r="Z59">
        <v>4.7983197984793502E-2</v>
      </c>
      <c r="AA59" t="s">
        <v>52</v>
      </c>
      <c r="AB59" t="s">
        <v>53</v>
      </c>
      <c r="AC59" t="s">
        <v>134</v>
      </c>
      <c r="AE59" s="2" t="s">
        <v>179</v>
      </c>
      <c r="AF59" s="2">
        <v>-0.1</v>
      </c>
      <c r="AG59" s="2">
        <v>0.1</v>
      </c>
      <c r="AI59" s="45">
        <f>AK59*V59</f>
        <v>999.96461015009515</v>
      </c>
      <c r="AK59" s="36">
        <v>999.99293599999999</v>
      </c>
    </row>
    <row r="60" spans="1:37" ht="15.75" x14ac:dyDescent="0.25">
      <c r="B60" s="1">
        <v>44496.522476851853</v>
      </c>
      <c r="C60" s="1">
        <v>44496.699421296296</v>
      </c>
      <c r="D60">
        <v>4.2468230555454802</v>
      </c>
      <c r="E60">
        <v>480</v>
      </c>
      <c r="F60" t="s">
        <v>111</v>
      </c>
      <c r="G60" s="11">
        <v>11</v>
      </c>
      <c r="H60" s="9">
        <v>23.99</v>
      </c>
      <c r="I60" s="9">
        <v>24.28</v>
      </c>
      <c r="J60" s="9">
        <v>40.4</v>
      </c>
      <c r="K60" s="9">
        <v>42.9</v>
      </c>
      <c r="L60" s="9">
        <v>985.26800000000003</v>
      </c>
      <c r="M60" s="9">
        <v>987.70100000000002</v>
      </c>
      <c r="N60">
        <v>1000</v>
      </c>
      <c r="O60" s="11" t="s">
        <v>36</v>
      </c>
      <c r="P60" s="11" t="s">
        <v>56</v>
      </c>
      <c r="Q60">
        <v>10000</v>
      </c>
      <c r="R60" s="105">
        <v>1E-3</v>
      </c>
      <c r="S60" s="105">
        <v>1E-4</v>
      </c>
      <c r="T60" s="13">
        <v>1E-3</v>
      </c>
      <c r="U60" s="13">
        <v>1E-4</v>
      </c>
      <c r="V60" s="51">
        <v>9.9995091560833291</v>
      </c>
      <c r="W60">
        <v>9.9995086289999993</v>
      </c>
      <c r="X60">
        <v>9.9995095799999998</v>
      </c>
      <c r="Y60" s="101">
        <v>2.30487346048003E-7</v>
      </c>
      <c r="Z60">
        <v>2.3048734604800301E-2</v>
      </c>
      <c r="AA60" t="s">
        <v>52</v>
      </c>
      <c r="AB60" t="s">
        <v>53</v>
      </c>
      <c r="AC60" t="s">
        <v>57</v>
      </c>
      <c r="AE60" s="2" t="s">
        <v>178</v>
      </c>
      <c r="AF60" s="2">
        <v>-0.3</v>
      </c>
      <c r="AG60" s="2">
        <v>0.05</v>
      </c>
      <c r="AI60" s="46">
        <f>AK60*V60</f>
        <v>9999.4385195506511</v>
      </c>
      <c r="AK60" s="36">
        <v>999.99293599999999</v>
      </c>
    </row>
    <row r="61" spans="1:37" ht="15.75" x14ac:dyDescent="0.25">
      <c r="A61" s="22"/>
      <c r="B61" s="21">
        <v>44491.26494212963</v>
      </c>
      <c r="C61" s="21">
        <v>44491.440405092595</v>
      </c>
      <c r="D61" s="22">
        <v>4.2111774999565501</v>
      </c>
      <c r="E61" s="22">
        <v>479</v>
      </c>
      <c r="F61" s="22" t="s">
        <v>55</v>
      </c>
      <c r="G61" s="23">
        <v>11</v>
      </c>
      <c r="H61" s="24">
        <v>23.67</v>
      </c>
      <c r="I61" s="24">
        <v>23.92</v>
      </c>
      <c r="J61" s="24">
        <v>39.799999999999997</v>
      </c>
      <c r="K61" s="24">
        <v>42.8</v>
      </c>
      <c r="L61" s="24">
        <v>989.17700000000002</v>
      </c>
      <c r="M61" s="24">
        <v>992.26599999999996</v>
      </c>
      <c r="N61" s="22">
        <v>1000</v>
      </c>
      <c r="O61" s="23" t="s">
        <v>36</v>
      </c>
      <c r="P61" s="23" t="s">
        <v>56</v>
      </c>
      <c r="Q61" s="22">
        <v>10000</v>
      </c>
      <c r="R61" s="105">
        <v>1E-3</v>
      </c>
      <c r="S61" s="105">
        <v>1E-4</v>
      </c>
      <c r="T61" s="25">
        <v>1E-3</v>
      </c>
      <c r="U61" s="25">
        <v>1E-4</v>
      </c>
      <c r="V61" s="51">
        <v>9.9995134716166607</v>
      </c>
      <c r="W61" s="22">
        <v>9.999512631</v>
      </c>
      <c r="X61" s="22">
        <v>9.9995142529999992</v>
      </c>
      <c r="Y61" s="101">
        <v>3.95201733176221E-7</v>
      </c>
      <c r="Z61" s="22">
        <v>3.9520173317622101E-2</v>
      </c>
      <c r="AA61" s="22" t="s">
        <v>52</v>
      </c>
      <c r="AB61" s="22" t="s">
        <v>53</v>
      </c>
      <c r="AC61" s="22" t="s">
        <v>57</v>
      </c>
      <c r="AD61" s="22"/>
      <c r="AE61" s="26" t="s">
        <v>168</v>
      </c>
      <c r="AF61" s="26">
        <v>-0.3</v>
      </c>
      <c r="AG61" s="26">
        <v>0.1</v>
      </c>
      <c r="AH61" s="22"/>
      <c r="AI61" s="46">
        <f>AK61*V61</f>
        <v>9999.4428350534963</v>
      </c>
      <c r="AJ61" s="22"/>
      <c r="AK61" s="36">
        <v>999.99293599999999</v>
      </c>
    </row>
    <row r="62" spans="1:37" ht="15.75" x14ac:dyDescent="0.25">
      <c r="A62" s="22"/>
      <c r="B62" s="21">
        <v>44497.850648148145</v>
      </c>
      <c r="C62" s="21">
        <v>44498.027280092596</v>
      </c>
      <c r="D62" s="22">
        <v>4.2392111111349502</v>
      </c>
      <c r="E62" s="22">
        <v>480</v>
      </c>
      <c r="F62" s="22" t="s">
        <v>116</v>
      </c>
      <c r="G62" s="23">
        <v>15</v>
      </c>
      <c r="H62" s="24">
        <v>24</v>
      </c>
      <c r="I62" s="24">
        <v>24.33</v>
      </c>
      <c r="J62" s="24">
        <v>36.6</v>
      </c>
      <c r="K62" s="24">
        <v>41.2</v>
      </c>
      <c r="L62" s="24">
        <v>993.68100000000004</v>
      </c>
      <c r="M62" s="24">
        <v>994.61500000000001</v>
      </c>
      <c r="N62" s="22">
        <v>1000</v>
      </c>
      <c r="O62" s="23" t="s">
        <v>36</v>
      </c>
      <c r="P62" s="23" t="s">
        <v>59</v>
      </c>
      <c r="Q62" s="22">
        <v>10000</v>
      </c>
      <c r="R62" s="105">
        <v>1E-3</v>
      </c>
      <c r="S62" s="105">
        <v>1E-4</v>
      </c>
      <c r="T62" s="25">
        <v>1E-3</v>
      </c>
      <c r="U62" s="25">
        <v>1E-4</v>
      </c>
      <c r="V62" s="51">
        <v>9.9998690032833295</v>
      </c>
      <c r="W62" s="22">
        <v>9.9998682179999996</v>
      </c>
      <c r="X62" s="22">
        <v>9.9998704049999994</v>
      </c>
      <c r="Y62" s="101">
        <v>6.2345100505493695E-7</v>
      </c>
      <c r="Z62" s="22">
        <v>6.2345100505493703E-2</v>
      </c>
      <c r="AA62" s="22" t="s">
        <v>52</v>
      </c>
      <c r="AB62" s="22" t="s">
        <v>53</v>
      </c>
      <c r="AC62" s="22" t="s">
        <v>57</v>
      </c>
      <c r="AD62" s="22"/>
      <c r="AE62" s="26" t="s">
        <v>168</v>
      </c>
      <c r="AF62" s="26">
        <v>-0.15</v>
      </c>
      <c r="AG62" s="26">
        <v>0.15</v>
      </c>
      <c r="AH62" s="22"/>
      <c r="AI62" s="46">
        <f>AK62*V62</f>
        <v>9999.7983642086911</v>
      </c>
      <c r="AJ62" s="22"/>
      <c r="AK62" s="36">
        <v>999.99293599999999</v>
      </c>
    </row>
    <row r="63" spans="1:37" ht="15.75" x14ac:dyDescent="0.25">
      <c r="A63" s="22"/>
      <c r="B63" s="21">
        <v>44497.512777777774</v>
      </c>
      <c r="C63" s="21">
        <v>44497.850358796299</v>
      </c>
      <c r="D63" s="22">
        <v>8.1017927777767103</v>
      </c>
      <c r="E63" s="22">
        <v>272</v>
      </c>
      <c r="F63" s="22" t="s">
        <v>115</v>
      </c>
      <c r="G63" s="23">
        <v>15</v>
      </c>
      <c r="H63" s="24">
        <v>23.87</v>
      </c>
      <c r="I63" s="24">
        <v>24.21</v>
      </c>
      <c r="J63" s="24">
        <v>36.799999999999997</v>
      </c>
      <c r="K63" s="24">
        <v>40.700000000000003</v>
      </c>
      <c r="L63" s="24">
        <v>991.98699999999997</v>
      </c>
      <c r="M63" s="24">
        <v>994.32799999999997</v>
      </c>
      <c r="N63" s="22">
        <v>1000</v>
      </c>
      <c r="O63" s="23" t="s">
        <v>36</v>
      </c>
      <c r="P63" s="23" t="s">
        <v>59</v>
      </c>
      <c r="Q63" s="22">
        <v>10000</v>
      </c>
      <c r="R63" s="105">
        <v>1E-3</v>
      </c>
      <c r="S63" s="105">
        <v>1E-4</v>
      </c>
      <c r="T63" s="25">
        <v>1E-3</v>
      </c>
      <c r="U63" s="25">
        <v>1E-4</v>
      </c>
      <c r="V63" s="51">
        <v>9.9998709358000006</v>
      </c>
      <c r="W63" s="22">
        <v>9.9998701919999995</v>
      </c>
      <c r="X63" s="22">
        <v>9.9998715429999994</v>
      </c>
      <c r="Y63" s="101">
        <v>3.4821363990042301E-7</v>
      </c>
      <c r="Z63" s="22">
        <v>3.4821363990042299E-2</v>
      </c>
      <c r="AA63" s="22" t="s">
        <v>52</v>
      </c>
      <c r="AB63" s="22" t="s">
        <v>53</v>
      </c>
      <c r="AC63" s="22" t="s">
        <v>57</v>
      </c>
      <c r="AD63" s="22"/>
      <c r="AE63" s="26" t="s">
        <v>168</v>
      </c>
      <c r="AF63" s="26">
        <v>-0.2</v>
      </c>
      <c r="AG63" s="26">
        <v>0.1</v>
      </c>
      <c r="AH63" s="22"/>
      <c r="AI63" s="46">
        <f>AK63*V63</f>
        <v>9999.80029671171</v>
      </c>
      <c r="AJ63" s="22"/>
      <c r="AK63" s="36">
        <v>999.99293599999999</v>
      </c>
    </row>
    <row r="64" spans="1:37" s="29" customFormat="1" ht="15.75" x14ac:dyDescent="0.25">
      <c r="A64" s="22"/>
      <c r="B64" s="21">
        <v>44491.442106481481</v>
      </c>
      <c r="C64" s="21">
        <v>44491.618842592594</v>
      </c>
      <c r="D64" s="22">
        <v>4.2414622222714904</v>
      </c>
      <c r="E64" s="22">
        <v>479</v>
      </c>
      <c r="F64" s="22" t="s">
        <v>58</v>
      </c>
      <c r="G64" s="23">
        <v>15</v>
      </c>
      <c r="H64" s="24">
        <v>23.85</v>
      </c>
      <c r="I64" s="24">
        <v>24.11</v>
      </c>
      <c r="J64" s="24">
        <v>40</v>
      </c>
      <c r="K64" s="24">
        <v>42.2</v>
      </c>
      <c r="L64" s="24">
        <v>991.45500000000004</v>
      </c>
      <c r="M64" s="24">
        <v>992.55200000000002</v>
      </c>
      <c r="N64" s="22">
        <v>1000</v>
      </c>
      <c r="O64" s="23" t="s">
        <v>36</v>
      </c>
      <c r="P64" s="23" t="s">
        <v>59</v>
      </c>
      <c r="Q64" s="22">
        <v>10000</v>
      </c>
      <c r="R64" s="105">
        <v>1E-3</v>
      </c>
      <c r="S64" s="105">
        <v>1E-4</v>
      </c>
      <c r="T64" s="25">
        <v>1E-3</v>
      </c>
      <c r="U64" s="25">
        <v>1E-4</v>
      </c>
      <c r="V64" s="51">
        <v>9.9998739877166596</v>
      </c>
      <c r="W64" s="22">
        <v>9.9998735290000003</v>
      </c>
      <c r="X64" s="22">
        <v>9.9998744049999999</v>
      </c>
      <c r="Y64" s="101">
        <v>1.9498901242255299E-7</v>
      </c>
      <c r="Z64" s="22">
        <v>1.9498901242255302E-2</v>
      </c>
      <c r="AA64" s="22" t="s">
        <v>52</v>
      </c>
      <c r="AB64" s="22" t="s">
        <v>53</v>
      </c>
      <c r="AC64" s="22" t="s">
        <v>57</v>
      </c>
      <c r="AD64" s="22"/>
      <c r="AE64" s="26" t="s">
        <v>168</v>
      </c>
      <c r="AF64" s="26">
        <v>-0.25</v>
      </c>
      <c r="AG64" s="26">
        <v>0.2</v>
      </c>
      <c r="AH64" s="22"/>
      <c r="AI64" s="46">
        <f>AK64*V64</f>
        <v>9999.8033486068107</v>
      </c>
      <c r="AJ64" s="22"/>
      <c r="AK64" s="36">
        <v>999.99293599999999</v>
      </c>
    </row>
    <row r="65" spans="1:37" s="29" customFormat="1" ht="15.75" x14ac:dyDescent="0.25">
      <c r="A65"/>
      <c r="B65" s="1">
        <v>44503.88349537037</v>
      </c>
      <c r="C65" s="1">
        <v>44504.43414351852</v>
      </c>
      <c r="D65">
        <v>13.215724999970799</v>
      </c>
      <c r="E65">
        <v>894</v>
      </c>
      <c r="F65" t="s">
        <v>142</v>
      </c>
      <c r="G65" s="11">
        <v>14</v>
      </c>
      <c r="H65" s="9">
        <v>23.14</v>
      </c>
      <c r="I65" s="9">
        <v>24.04</v>
      </c>
      <c r="J65" s="9">
        <v>27.8</v>
      </c>
      <c r="K65" s="9">
        <v>31.3</v>
      </c>
      <c r="L65" s="9">
        <v>1004.907</v>
      </c>
      <c r="M65" s="9">
        <v>1007.319</v>
      </c>
      <c r="N65">
        <v>10</v>
      </c>
      <c r="O65" s="11" t="s">
        <v>36</v>
      </c>
      <c r="P65" s="11" t="s">
        <v>137</v>
      </c>
      <c r="Q65">
        <v>100</v>
      </c>
      <c r="R65" s="105">
        <v>3.1600000000000003E-2</v>
      </c>
      <c r="S65" s="105">
        <v>3.16E-3</v>
      </c>
      <c r="T65" s="13">
        <v>9.9856000000000007E-3</v>
      </c>
      <c r="U65" s="13">
        <v>9.985599999999999E-4</v>
      </c>
      <c r="V65" s="51">
        <v>9.9999792213666598</v>
      </c>
      <c r="W65">
        <v>9.9999788130000002</v>
      </c>
      <c r="X65">
        <v>9.9999801539999993</v>
      </c>
      <c r="Y65" s="101">
        <v>5.39852458440285E-7</v>
      </c>
      <c r="Z65">
        <v>5.3985245844028501E-2</v>
      </c>
      <c r="AA65" t="s">
        <v>138</v>
      </c>
      <c r="AB65" t="s">
        <v>53</v>
      </c>
      <c r="AC65" t="s">
        <v>139</v>
      </c>
      <c r="AD65"/>
      <c r="AE65" s="2" t="s">
        <v>163</v>
      </c>
      <c r="AF65" s="7"/>
      <c r="AG65" s="7"/>
      <c r="AH65"/>
      <c r="AI65" s="7"/>
      <c r="AJ65" s="97">
        <f>AK65*V65</f>
        <v>99.999274714741887</v>
      </c>
      <c r="AK65" s="66">
        <v>9.9999482499999992</v>
      </c>
    </row>
    <row r="66" spans="1:37" s="29" customFormat="1" ht="15.75" x14ac:dyDescent="0.25">
      <c r="A66"/>
      <c r="B66" s="1">
        <v>44499.258043981485</v>
      </c>
      <c r="C66" s="1">
        <v>44499.44734953704</v>
      </c>
      <c r="D66">
        <v>4.5433436111609096</v>
      </c>
      <c r="E66">
        <v>129</v>
      </c>
      <c r="F66" t="s">
        <v>127</v>
      </c>
      <c r="G66" s="11">
        <v>12</v>
      </c>
      <c r="H66" s="9">
        <v>24.08</v>
      </c>
      <c r="I66" s="9">
        <v>24.46</v>
      </c>
      <c r="J66" s="9">
        <v>37.4</v>
      </c>
      <c r="K66" s="9">
        <v>43.6</v>
      </c>
      <c r="L66" s="9">
        <v>981.92700000000002</v>
      </c>
      <c r="M66" s="9">
        <v>984.04899999999998</v>
      </c>
      <c r="N66">
        <v>1000</v>
      </c>
      <c r="O66" s="11" t="s">
        <v>36</v>
      </c>
      <c r="P66" s="11" t="s">
        <v>64</v>
      </c>
      <c r="Q66">
        <v>10000</v>
      </c>
      <c r="R66" s="105">
        <v>3.16E-3</v>
      </c>
      <c r="S66" s="105">
        <v>3.1599999999999998E-4</v>
      </c>
      <c r="T66" s="13">
        <v>9.9856000000000007E-3</v>
      </c>
      <c r="U66" s="13">
        <v>9.985599999999999E-4</v>
      </c>
      <c r="V66" s="51">
        <v>10.000069949166599</v>
      </c>
      <c r="W66">
        <v>10.00006971</v>
      </c>
      <c r="X66">
        <v>10.000070239999999</v>
      </c>
      <c r="Y66" s="101">
        <v>1.4042660991606301E-7</v>
      </c>
      <c r="Z66">
        <v>1.4042660991606301E-2</v>
      </c>
      <c r="AA66" t="s">
        <v>52</v>
      </c>
      <c r="AB66" t="s">
        <v>53</v>
      </c>
      <c r="AC66" t="s">
        <v>65</v>
      </c>
      <c r="AD66"/>
      <c r="AE66" s="2" t="s">
        <v>176</v>
      </c>
      <c r="AF66" s="2">
        <v>-0.03</v>
      </c>
      <c r="AG66" s="2">
        <v>0.25</v>
      </c>
      <c r="AH66"/>
      <c r="AI66" s="46">
        <f>AK66*V66</f>
        <v>9999.9993086724789</v>
      </c>
      <c r="AJ66"/>
      <c r="AK66" s="36">
        <v>999.99293599999999</v>
      </c>
    </row>
    <row r="67" spans="1:37" s="29" customFormat="1" ht="15.75" x14ac:dyDescent="0.25">
      <c r="A67"/>
      <c r="B67" s="4">
        <v>44491.79650462963</v>
      </c>
      <c r="C67" s="4">
        <v>44491.971655092595</v>
      </c>
      <c r="D67" s="5">
        <v>4.2034900000360196</v>
      </c>
      <c r="E67" s="5">
        <v>479</v>
      </c>
      <c r="F67" s="5" t="s">
        <v>63</v>
      </c>
      <c r="G67" s="12">
        <v>12</v>
      </c>
      <c r="H67" s="10">
        <v>23.83</v>
      </c>
      <c r="I67" s="10">
        <v>24.09</v>
      </c>
      <c r="J67" s="10">
        <v>38.700000000000003</v>
      </c>
      <c r="K67" s="10">
        <v>41.8</v>
      </c>
      <c r="L67" s="10">
        <v>993.07799999999997</v>
      </c>
      <c r="M67" s="10">
        <v>993.57</v>
      </c>
      <c r="N67" s="5">
        <v>1000</v>
      </c>
      <c r="O67" s="12" t="s">
        <v>36</v>
      </c>
      <c r="P67" s="12" t="s">
        <v>64</v>
      </c>
      <c r="Q67" s="5">
        <v>10000</v>
      </c>
      <c r="R67" s="105">
        <v>0.01</v>
      </c>
      <c r="S67" s="105">
        <v>1E-3</v>
      </c>
      <c r="T67" s="14">
        <v>0.1</v>
      </c>
      <c r="U67" s="14">
        <v>0.01</v>
      </c>
      <c r="V67" s="53">
        <v>10.0000836045</v>
      </c>
      <c r="W67" s="5">
        <v>10.00008341</v>
      </c>
      <c r="X67" s="5">
        <v>10.000083890000001</v>
      </c>
      <c r="Y67" s="104">
        <v>1.59026967227736E-7</v>
      </c>
      <c r="Z67" s="5">
        <v>1.5902696722773599E-2</v>
      </c>
      <c r="AA67" s="5" t="s">
        <v>52</v>
      </c>
      <c r="AB67" s="5" t="s">
        <v>53</v>
      </c>
      <c r="AC67" s="5" t="s">
        <v>65</v>
      </c>
      <c r="AD67"/>
      <c r="AE67" s="2" t="s">
        <v>175</v>
      </c>
      <c r="AF67" s="2">
        <v>-0.05</v>
      </c>
      <c r="AG67" s="2">
        <v>0.03</v>
      </c>
      <c r="AH67">
        <v>10000.0005</v>
      </c>
      <c r="AI67" s="46">
        <f>AK67*V67</f>
        <v>10000.00070380692</v>
      </c>
      <c r="AJ67" s="50">
        <f>((AI67/AH67)-1)*1000000</f>
        <v>2.0380690912702448E-2</v>
      </c>
      <c r="AK67" s="36">
        <v>999.99171000000001</v>
      </c>
    </row>
    <row r="68" spans="1:37" s="22" customFormat="1" ht="15.75" x14ac:dyDescent="0.25">
      <c r="A68"/>
      <c r="B68" s="1">
        <v>44496.699641203704</v>
      </c>
      <c r="C68" s="1">
        <v>44497.512696759259</v>
      </c>
      <c r="D68">
        <v>19.513216388887798</v>
      </c>
      <c r="E68">
        <v>480</v>
      </c>
      <c r="F68" t="s">
        <v>112</v>
      </c>
      <c r="G68" s="11">
        <v>10</v>
      </c>
      <c r="H68" s="9">
        <v>23.83</v>
      </c>
      <c r="I68" s="9">
        <v>24.34</v>
      </c>
      <c r="J68" s="9">
        <v>35.799999999999997</v>
      </c>
      <c r="K68" s="9">
        <v>44.6</v>
      </c>
      <c r="L68" s="9">
        <v>987.69799999999998</v>
      </c>
      <c r="M68" s="9">
        <v>994.60900000000004</v>
      </c>
      <c r="N68">
        <v>1000</v>
      </c>
      <c r="O68" s="11" t="s">
        <v>36</v>
      </c>
      <c r="P68" s="11" t="s">
        <v>113</v>
      </c>
      <c r="Q68">
        <v>10000</v>
      </c>
      <c r="R68" s="105">
        <v>1E-3</v>
      </c>
      <c r="S68" s="105">
        <v>1E-4</v>
      </c>
      <c r="T68" s="13">
        <v>1E-3</v>
      </c>
      <c r="U68" s="13">
        <v>1E-4</v>
      </c>
      <c r="V68" s="51">
        <v>10.000094553166599</v>
      </c>
      <c r="W68">
        <v>10.000093939999999</v>
      </c>
      <c r="X68">
        <v>10.00009513</v>
      </c>
      <c r="Y68" s="101">
        <v>3.7024724513403501E-7</v>
      </c>
      <c r="Z68">
        <v>3.7024724513403502E-2</v>
      </c>
      <c r="AA68" t="s">
        <v>52</v>
      </c>
      <c r="AB68" t="s">
        <v>53</v>
      </c>
      <c r="AC68" t="s">
        <v>114</v>
      </c>
      <c r="AD68"/>
      <c r="AE68" s="2" t="s">
        <v>171</v>
      </c>
      <c r="AF68" s="2">
        <v>-0.35</v>
      </c>
      <c r="AG68" s="2">
        <v>7.0000000000000007E-2</v>
      </c>
      <c r="AH68"/>
      <c r="AI68" s="46">
        <f>AK68*V68</f>
        <v>10000.023912498677</v>
      </c>
      <c r="AJ68">
        <f>(AJ66+AJ67)/2</f>
        <v>1.0190345456351224E-2</v>
      </c>
      <c r="AK68" s="36">
        <v>999.99293599999999</v>
      </c>
    </row>
    <row r="69" spans="1:37" ht="15.75" x14ac:dyDescent="0.25">
      <c r="A69" s="22"/>
      <c r="B69" s="21">
        <v>44491.619305555556</v>
      </c>
      <c r="C69" s="21">
        <v>44491.795995370368</v>
      </c>
      <c r="D69" s="22">
        <v>4.2405875000026398</v>
      </c>
      <c r="E69" s="22">
        <v>479</v>
      </c>
      <c r="F69" s="22" t="s">
        <v>60</v>
      </c>
      <c r="G69" s="23">
        <v>10</v>
      </c>
      <c r="H69" s="24">
        <v>23.97</v>
      </c>
      <c r="I69" s="24">
        <v>24.12</v>
      </c>
      <c r="J69" s="24">
        <v>40.6</v>
      </c>
      <c r="K69" s="24">
        <v>42.4</v>
      </c>
      <c r="L69" s="24">
        <v>991.52200000000005</v>
      </c>
      <c r="M69" s="24">
        <v>993.01</v>
      </c>
      <c r="N69" s="22">
        <v>1000</v>
      </c>
      <c r="O69" s="23" t="s">
        <v>36</v>
      </c>
      <c r="P69" s="23" t="s">
        <v>61</v>
      </c>
      <c r="Q69" s="22">
        <v>10000</v>
      </c>
      <c r="R69" s="105">
        <v>1E-3</v>
      </c>
      <c r="S69" s="105">
        <v>1E-4</v>
      </c>
      <c r="T69" s="25">
        <v>1E-3</v>
      </c>
      <c r="U69" s="25">
        <v>1E-4</v>
      </c>
      <c r="V69" s="51">
        <v>10.000102801500001</v>
      </c>
      <c r="W69" s="22">
        <v>10.00010219</v>
      </c>
      <c r="X69" s="22">
        <v>10.00010329</v>
      </c>
      <c r="Y69" s="101">
        <v>3.5021458308181402E-7</v>
      </c>
      <c r="Z69" s="22">
        <v>3.5021458308181402E-2</v>
      </c>
      <c r="AA69" s="22" t="s">
        <v>52</v>
      </c>
      <c r="AB69" s="22" t="s">
        <v>53</v>
      </c>
      <c r="AC69" s="22" t="s">
        <v>62</v>
      </c>
      <c r="AD69" s="22"/>
      <c r="AE69" s="26" t="s">
        <v>168</v>
      </c>
      <c r="AF69" s="26">
        <v>-0.15</v>
      </c>
      <c r="AG69" s="26">
        <v>0.1</v>
      </c>
      <c r="AH69" s="22"/>
      <c r="AI69" s="46">
        <f>AK69*V69</f>
        <v>10000.032160773811</v>
      </c>
      <c r="AJ69" s="22"/>
      <c r="AK69" s="36">
        <v>999.99293599999999</v>
      </c>
    </row>
    <row r="70" spans="1:37" s="22" customFormat="1" ht="15.75" x14ac:dyDescent="0.25">
      <c r="A70"/>
      <c r="B70" s="1">
        <v>44495.833703703705</v>
      </c>
      <c r="C70" s="1">
        <v>44495.878900462965</v>
      </c>
      <c r="D70">
        <v>1.0845991666449399</v>
      </c>
      <c r="E70">
        <v>120</v>
      </c>
      <c r="F70" t="s">
        <v>104</v>
      </c>
      <c r="G70" s="11">
        <v>2</v>
      </c>
      <c r="H70" s="9"/>
      <c r="I70" s="9"/>
      <c r="J70" s="9"/>
      <c r="K70" s="9"/>
      <c r="L70" s="9"/>
      <c r="M70" s="9"/>
      <c r="N70">
        <v>1000</v>
      </c>
      <c r="O70" s="11" t="s">
        <v>36</v>
      </c>
      <c r="P70" s="11" t="s">
        <v>64</v>
      </c>
      <c r="Q70">
        <v>10000</v>
      </c>
      <c r="R70" s="105">
        <v>3.16E-3</v>
      </c>
      <c r="S70" s="105">
        <v>3.1599999999999998E-4</v>
      </c>
      <c r="T70" s="13">
        <v>9.9856000000000007E-3</v>
      </c>
      <c r="U70" s="13">
        <v>9.985599999999999E-4</v>
      </c>
      <c r="V70" s="51">
        <v>10.0004217855</v>
      </c>
      <c r="W70">
        <v>10.00041826</v>
      </c>
      <c r="X70">
        <v>10.000425359999999</v>
      </c>
      <c r="Y70" s="101">
        <v>2.1092728484067402E-6</v>
      </c>
      <c r="Z70">
        <v>0.210927284840674</v>
      </c>
      <c r="AA70" t="s">
        <v>52</v>
      </c>
      <c r="AB70" t="s">
        <v>53</v>
      </c>
      <c r="AC70" t="s">
        <v>91</v>
      </c>
      <c r="AD70"/>
      <c r="AE70" s="2" t="s">
        <v>170</v>
      </c>
      <c r="AF70" s="2">
        <v>-0.75</v>
      </c>
      <c r="AG70" s="2">
        <v>0.4</v>
      </c>
      <c r="AH70"/>
      <c r="AI70" s="46">
        <f>AK70*V70</f>
        <v>10000.351142520507</v>
      </c>
      <c r="AJ70"/>
      <c r="AK70" s="36">
        <v>999.99293599999999</v>
      </c>
    </row>
    <row r="71" spans="1:37" ht="15.75" x14ac:dyDescent="0.25">
      <c r="B71" s="1">
        <v>44495.159444444442</v>
      </c>
      <c r="C71" s="1">
        <v>44495.204641203702</v>
      </c>
      <c r="D71">
        <v>1.0846511110994499</v>
      </c>
      <c r="E71">
        <v>120</v>
      </c>
      <c r="F71" t="s">
        <v>90</v>
      </c>
      <c r="G71" s="11">
        <v>2</v>
      </c>
      <c r="N71">
        <v>1000</v>
      </c>
      <c r="O71" s="11" t="s">
        <v>36</v>
      </c>
      <c r="P71" s="11" t="s">
        <v>64</v>
      </c>
      <c r="Q71">
        <v>10000</v>
      </c>
      <c r="R71" s="105">
        <v>3.16E-3</v>
      </c>
      <c r="S71" s="105">
        <v>3.1599999999999998E-4</v>
      </c>
      <c r="T71" s="13">
        <v>9.9856000000000007E-3</v>
      </c>
      <c r="U71" s="13">
        <v>9.985599999999999E-4</v>
      </c>
      <c r="V71" s="51">
        <v>10.000432381833299</v>
      </c>
      <c r="W71">
        <v>10.00042841</v>
      </c>
      <c r="X71">
        <v>10.00043526</v>
      </c>
      <c r="Y71" s="101">
        <v>2.1379282635002899E-6</v>
      </c>
      <c r="Z71">
        <v>0.213792826350029</v>
      </c>
      <c r="AA71" t="s">
        <v>52</v>
      </c>
      <c r="AB71" t="s">
        <v>53</v>
      </c>
      <c r="AC71" t="s">
        <v>91</v>
      </c>
      <c r="AE71" s="2" t="s">
        <v>170</v>
      </c>
      <c r="AF71" s="2">
        <v>-0.4</v>
      </c>
      <c r="AG71" s="2">
        <v>0.4</v>
      </c>
      <c r="AI71" s="46">
        <f>AK71*V71</f>
        <v>10000.361738778955</v>
      </c>
      <c r="AK71" s="36">
        <v>999.99293599999999</v>
      </c>
    </row>
    <row r="72" spans="1:37" ht="15.75" x14ac:dyDescent="0.25">
      <c r="B72" s="1">
        <v>44499.211122685185</v>
      </c>
      <c r="C72" s="1">
        <v>44499.257731481484</v>
      </c>
      <c r="D72">
        <v>1.11849361108409</v>
      </c>
      <c r="E72">
        <v>120</v>
      </c>
      <c r="F72" t="s">
        <v>126</v>
      </c>
      <c r="G72" s="11">
        <v>2</v>
      </c>
      <c r="H72" s="9">
        <v>24.02</v>
      </c>
      <c r="I72" s="9">
        <v>24.39</v>
      </c>
      <c r="J72" s="9">
        <v>37</v>
      </c>
      <c r="K72" s="9">
        <v>42.1</v>
      </c>
      <c r="L72" s="9">
        <v>981.67</v>
      </c>
      <c r="M72" s="9">
        <v>981.94100000000003</v>
      </c>
      <c r="N72">
        <v>1000</v>
      </c>
      <c r="O72" s="11" t="s">
        <v>36</v>
      </c>
      <c r="P72" s="11" t="s">
        <v>64</v>
      </c>
      <c r="Q72">
        <v>10000</v>
      </c>
      <c r="R72" s="105">
        <v>3.16E-3</v>
      </c>
      <c r="S72" s="105">
        <v>3.1599999999999998E-4</v>
      </c>
      <c r="T72" s="13">
        <v>9.9856000000000007E-3</v>
      </c>
      <c r="U72" s="13">
        <v>9.985599999999999E-4</v>
      </c>
      <c r="V72" s="51">
        <v>10.0004596985</v>
      </c>
      <c r="W72">
        <v>10.000455369999999</v>
      </c>
      <c r="X72">
        <v>10.00046377</v>
      </c>
      <c r="Y72" s="101">
        <v>2.63037396645408E-6</v>
      </c>
      <c r="Z72">
        <v>0.26303739664540798</v>
      </c>
      <c r="AA72" t="s">
        <v>52</v>
      </c>
      <c r="AB72" t="s">
        <v>53</v>
      </c>
      <c r="AC72" t="s">
        <v>91</v>
      </c>
      <c r="AE72" s="2" t="s">
        <v>170</v>
      </c>
      <c r="AF72" s="2">
        <v>-1</v>
      </c>
      <c r="AG72" s="2">
        <v>0.45</v>
      </c>
      <c r="AI72" s="46">
        <f>AK72*V72</f>
        <v>10000.38905525269</v>
      </c>
      <c r="AK72" s="36">
        <v>999.99293599999999</v>
      </c>
    </row>
    <row r="73" spans="1:37" x14ac:dyDescent="0.25">
      <c r="AF73">
        <v>-0.1</v>
      </c>
      <c r="AG73">
        <v>0.1</v>
      </c>
    </row>
    <row r="76" spans="1:37" x14ac:dyDescent="0.25">
      <c r="AF76">
        <f>((1.00000547/1.000005514)-1)*1000000</f>
        <v>-4.399975728208716E-2</v>
      </c>
    </row>
    <row r="79" spans="1:37" x14ac:dyDescent="0.25">
      <c r="AG79" s="54"/>
    </row>
    <row r="80" spans="1:37" x14ac:dyDescent="0.25">
      <c r="AE80" t="s">
        <v>184</v>
      </c>
      <c r="AF80">
        <f t="shared" ref="AF80:AF81" si="0">AG80+(AG80*(AF62*0.000001))</f>
        <v>999.99278600105959</v>
      </c>
      <c r="AG80" s="54">
        <v>999.99293599999999</v>
      </c>
      <c r="AH80">
        <f t="shared" ref="AH80:AH81" si="1">AG80+(AG80*(AG62*0.000001))</f>
        <v>999.99308599894039</v>
      </c>
    </row>
    <row r="81" spans="31:34" x14ac:dyDescent="0.25">
      <c r="AE81" t="s">
        <v>185</v>
      </c>
      <c r="AF81">
        <f t="shared" si="0"/>
        <v>9999.7982967516509</v>
      </c>
      <c r="AG81" s="54">
        <f t="shared" ref="AG80:AG81" si="2">AI63</f>
        <v>9999.80029671171</v>
      </c>
      <c r="AH81">
        <f t="shared" si="1"/>
        <v>9999.8012966917395</v>
      </c>
    </row>
    <row r="82" spans="31:34" x14ac:dyDescent="0.25">
      <c r="AE82" t="s">
        <v>186</v>
      </c>
      <c r="AF82">
        <f>AG82+(AG82*(AF64*0.000001))</f>
        <v>9999.8008486559738</v>
      </c>
      <c r="AG82" s="54">
        <f>AI64</f>
        <v>9999.8033486068107</v>
      </c>
      <c r="AH82">
        <f>AG82+(AG82*(AG64*0.000001))</f>
        <v>9999.8053485674809</v>
      </c>
    </row>
    <row r="83" spans="31:34" x14ac:dyDescent="0.25">
      <c r="AE83" t="s">
        <v>187</v>
      </c>
      <c r="AF83">
        <f>AG83+(AG83*(AF65*0.000001))</f>
        <v>0</v>
      </c>
      <c r="AG83" s="54">
        <f>AI65</f>
        <v>0</v>
      </c>
      <c r="AH83">
        <f>AG83+(AG83*(AG65*0.000001))</f>
        <v>0</v>
      </c>
    </row>
    <row r="84" spans="31:34" x14ac:dyDescent="0.25">
      <c r="AE84" t="s">
        <v>188</v>
      </c>
      <c r="AF84" s="55">
        <f>AG84+(AG84*(AF73*0.000001))</f>
        <v>10000.00179999972</v>
      </c>
      <c r="AG84" s="56">
        <v>10000.0028</v>
      </c>
      <c r="AH84" s="55">
        <f>AG84+(AG84*(AG73*0.000001))</f>
        <v>10000.003800000281</v>
      </c>
    </row>
    <row r="85" spans="31:34" x14ac:dyDescent="0.25">
      <c r="AG85" s="54"/>
    </row>
    <row r="96" spans="31:34" x14ac:dyDescent="0.25">
      <c r="AE96" t="s">
        <v>189</v>
      </c>
      <c r="AF96" s="58">
        <v>39819</v>
      </c>
      <c r="AG96" s="54">
        <v>9999.9965900000007</v>
      </c>
    </row>
    <row r="97" spans="31:34" x14ac:dyDescent="0.25">
      <c r="AE97" t="s">
        <v>190</v>
      </c>
      <c r="AF97" s="58">
        <v>43434</v>
      </c>
      <c r="AG97" s="54">
        <v>9999.9210000000003</v>
      </c>
      <c r="AH97" s="50"/>
    </row>
    <row r="98" spans="31:34" x14ac:dyDescent="0.25">
      <c r="AE98" t="s">
        <v>191</v>
      </c>
      <c r="AF98" s="58">
        <v>44499</v>
      </c>
      <c r="AG98" s="54">
        <v>9999.9240000000009</v>
      </c>
    </row>
    <row r="101" spans="31:34" x14ac:dyDescent="0.25">
      <c r="AE101" t="s">
        <v>189</v>
      </c>
      <c r="AF101" s="58">
        <v>39819</v>
      </c>
      <c r="AG101" s="68">
        <v>99.999967799999993</v>
      </c>
    </row>
    <row r="102" spans="31:34" x14ac:dyDescent="0.25">
      <c r="AE102" t="s">
        <v>190</v>
      </c>
      <c r="AF102" s="58">
        <v>43434</v>
      </c>
      <c r="AG102" s="68">
        <v>99.99915</v>
      </c>
    </row>
    <row r="103" spans="31:34" x14ac:dyDescent="0.25">
      <c r="AE103" t="s">
        <v>191</v>
      </c>
      <c r="AF103" s="58">
        <v>44499</v>
      </c>
      <c r="AG103" s="68">
        <v>99.999269600000005</v>
      </c>
    </row>
    <row r="105" spans="31:34" x14ac:dyDescent="0.25">
      <c r="AF105" s="58">
        <v>36466</v>
      </c>
      <c r="AG105" s="70">
        <v>1.0000131000000001</v>
      </c>
    </row>
    <row r="106" spans="31:34" x14ac:dyDescent="0.25">
      <c r="AF106" s="58">
        <v>44499</v>
      </c>
      <c r="AG106" s="70">
        <v>1.00004519</v>
      </c>
    </row>
    <row r="107" spans="31:34" x14ac:dyDescent="0.25">
      <c r="AF107">
        <f>AF106-AF105</f>
        <v>8033</v>
      </c>
      <c r="AG107" s="50">
        <f>((AG105/AG106)-1)*1000000</f>
        <v>-32.088549918318776</v>
      </c>
    </row>
    <row r="108" spans="31:34" x14ac:dyDescent="0.25">
      <c r="AG108">
        <f>AG107/AF107</f>
        <v>-3.9945910517015784E-3</v>
      </c>
    </row>
    <row r="109" spans="31:34" x14ac:dyDescent="0.25">
      <c r="AG109">
        <f>AG108*365</f>
        <v>-1.458025733871076</v>
      </c>
    </row>
    <row r="111" spans="31:34" x14ac:dyDescent="0.25">
      <c r="AF111" s="58">
        <v>44131</v>
      </c>
      <c r="AG111">
        <f>1.00004374</f>
        <v>1.00004374</v>
      </c>
    </row>
    <row r="112" spans="31:34" x14ac:dyDescent="0.25">
      <c r="AG112" s="50"/>
    </row>
  </sheetData>
  <sortState ref="A2:AK72">
    <sortCondition ref="A2:A72"/>
    <sortCondition ref="V2:V72"/>
    <sortCondition ref="Y2:Y72"/>
  </sortState>
  <conditionalFormatting sqref="AG2">
    <cfRule type="colorScale" priority="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2">
    <cfRule type="colorScale" priority="5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3">
    <cfRule type="colorScale" priority="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3">
    <cfRule type="colorScale" priority="5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4">
    <cfRule type="colorScale" priority="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4">
    <cfRule type="colorScale" priority="5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:AG6">
    <cfRule type="colorScale" priority="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:AF6">
    <cfRule type="colorScale" priority="5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7">
    <cfRule type="colorScale" priority="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7">
    <cfRule type="colorScale" priority="5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28">
    <cfRule type="colorScale" priority="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28">
    <cfRule type="colorScale" priority="4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29">
    <cfRule type="colorScale" priority="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29">
    <cfRule type="colorScale" priority="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35">
    <cfRule type="colorScale" priority="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35">
    <cfRule type="colorScale" priority="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37:AG38">
    <cfRule type="colorScale" priority="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37:AF38">
    <cfRule type="colorScale" priority="4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39"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39">
    <cfRule type="colorScale" priority="3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41:AG42"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41:AF42">
    <cfRule type="colorScale" priority="3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43:AG45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43:AF45">
    <cfRule type="colorScale" priority="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46:AG48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46:AF48">
    <cfRule type="colorScale" priority="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49"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49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0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0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1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1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2">
    <cfRule type="colorScale" priority="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2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3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3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4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4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5:AG56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5:AF56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7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7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58:AG60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8:AF60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61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61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62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62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63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63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64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64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65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65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2:U7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2:T7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2:S7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2:R7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2021-11-27T00:44:32Z</dcterms:created>
  <dcterms:modified xsi:type="dcterms:W3CDTF">2021-11-29T05:17:03Z</dcterms:modified>
</cp:coreProperties>
</file>